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50" tabRatio="851" firstSheet="2" activeTab="2"/>
  </bookViews>
  <sheets>
    <sheet name="Дан" sheetId="1" state="hidden" r:id="rId1"/>
    <sheet name="Доп" sheetId="2" state="hidden" r:id="rId2"/>
    <sheet name="Лично" sheetId="3" r:id="rId3"/>
    <sheet name="Команда" sheetId="4" r:id="rId4"/>
  </sheets>
  <definedNames>
    <definedName name="F">'Дан'!$G$3</definedName>
    <definedName name="V">'Дан'!$G$4</definedName>
    <definedName name="Z">'Дан'!$G$2</definedName>
    <definedName name="Е_16">'Дан'!$B$6:$AJ$56</definedName>
  </definedNames>
  <calcPr fullCalcOnLoad="1"/>
</workbook>
</file>

<file path=xl/sharedStrings.xml><?xml version="1.0" encoding="utf-8"?>
<sst xmlns="http://schemas.openxmlformats.org/spreadsheetml/2006/main" count="403" uniqueCount="101">
  <si>
    <t>Город</t>
  </si>
  <si>
    <t>Водитель</t>
  </si>
  <si>
    <t>Место</t>
  </si>
  <si>
    <t>Ст. №</t>
  </si>
  <si>
    <t>-</t>
  </si>
  <si>
    <t>Колея</t>
  </si>
  <si>
    <t>Старт.
№</t>
  </si>
  <si>
    <t>№
п/п</t>
  </si>
  <si>
    <t>Отчество</t>
  </si>
  <si>
    <t xml:space="preserve">                                                                                         СС ВК, аккредитация РАФ № 152115</t>
  </si>
  <si>
    <t xml:space="preserve">                                                                                          CC I кат.; аккредитация РАФ № 150007</t>
  </si>
  <si>
    <t>Ассоциация международных автомобильных перевозчиков</t>
  </si>
  <si>
    <t>Региональный этап по УрФО XI открытого Всероссийского конкурса</t>
  </si>
  <si>
    <t>мастерства водителей магистральных автопоездов "АСМАП-Профи"</t>
  </si>
  <si>
    <t>г. Екатеринбург                                                                                        13 августа 2016 года</t>
  </si>
  <si>
    <t>Секретарь Судейской Коллегии                                     Мороз А.Д. (г.Озерск)</t>
  </si>
  <si>
    <t>Главный Судья                                                                  Васильев А.В. (г.Екатеринбург)</t>
  </si>
  <si>
    <t>Парковка</t>
  </si>
  <si>
    <t>Региональный этап по УрФО XI открытого Всероссийского конкурса мастерства водителей магистральных автопоездов "АСМАП-Профи"</t>
  </si>
  <si>
    <t>г. Екатеринбург                                                                                                                                                                                         13 августа 2016 года</t>
  </si>
  <si>
    <t>личные</t>
  </si>
  <si>
    <t>командные</t>
  </si>
  <si>
    <t>Иванович</t>
  </si>
  <si>
    <t>ООО «Аваком» г. Краснокамск</t>
  </si>
  <si>
    <t>АО «Автоколонна 1212» г. Екатеринбург</t>
  </si>
  <si>
    <t>ИП Белянин С.М. г. Екатеринбург</t>
  </si>
  <si>
    <t>ИП Боярченко В.И. г. Екатеринбург</t>
  </si>
  <si>
    <t>АО «Лорри» г. Екатеринбург</t>
  </si>
  <si>
    <t>ООО «НАВО-ПРОМ» г. Тюмень</t>
  </si>
  <si>
    <t>ИП Симаков Д.В. г. Екатеринбург</t>
  </si>
  <si>
    <t>ООО «Траст» г. Екатеринбург</t>
  </si>
  <si>
    <t>ООО «ЭКС Карготранссервис» г. Краснокамск</t>
  </si>
  <si>
    <t>Александрович</t>
  </si>
  <si>
    <t>Евгеньевич</t>
  </si>
  <si>
    <t>Юрьевич</t>
  </si>
  <si>
    <t>Анатольевич</t>
  </si>
  <si>
    <t>Сергеевич</t>
  </si>
  <si>
    <t>Викторович</t>
  </si>
  <si>
    <t>Владимирович</t>
  </si>
  <si>
    <t>Ясайевич</t>
  </si>
  <si>
    <t>Аркадьевич</t>
  </si>
  <si>
    <t>Валерьевич</t>
  </si>
  <si>
    <t>Ноильевич</t>
  </si>
  <si>
    <t>г. Краснокамск</t>
  </si>
  <si>
    <t>г. Екатеринбург</t>
  </si>
  <si>
    <t>г. Тюмень</t>
  </si>
  <si>
    <t>Заякин Андрей</t>
  </si>
  <si>
    <t>Русинов Сергей</t>
  </si>
  <si>
    <t>Усольцев Валерий</t>
  </si>
  <si>
    <t>Леушин Олег</t>
  </si>
  <si>
    <t>Попов Александр</t>
  </si>
  <si>
    <t>Рябов Михаил</t>
  </si>
  <si>
    <t>Наношкин Александр</t>
  </si>
  <si>
    <t>Арских Виктор</t>
  </si>
  <si>
    <t>Сапежинский Виктор</t>
  </si>
  <si>
    <t>Гатиятуллин Алексей</t>
  </si>
  <si>
    <t>Медведев Олег</t>
  </si>
  <si>
    <t>Андрианов Сергей</t>
  </si>
  <si>
    <t>Гайсин Илгиз</t>
  </si>
  <si>
    <t>Креков Александр</t>
  </si>
  <si>
    <t>Козлов Павел</t>
  </si>
  <si>
    <t>Куваев Андрей</t>
  </si>
  <si>
    <t>Игнашкин Павел</t>
  </si>
  <si>
    <t>Юров Владимир</t>
  </si>
  <si>
    <t>Зеленин Валентин</t>
  </si>
  <si>
    <t>Гладких Александр</t>
  </si>
  <si>
    <t>Свердловская область/г.Екатеринбург</t>
  </si>
  <si>
    <t>Пермский край/г.Краснокамск</t>
  </si>
  <si>
    <t>Тюменская область/г.Тюмень</t>
  </si>
  <si>
    <t>Примечания</t>
  </si>
  <si>
    <t>вне зачёта</t>
  </si>
  <si>
    <t>Балахнин Дмитрий</t>
  </si>
  <si>
    <t>Щипачёв Вячеслав</t>
  </si>
  <si>
    <t>вне зач.</t>
  </si>
  <si>
    <t>вешка</t>
  </si>
  <si>
    <t>выполнение</t>
  </si>
  <si>
    <t>штраф</t>
  </si>
  <si>
    <t>пенализация</t>
  </si>
  <si>
    <t>Змейка пер.ход.</t>
  </si>
  <si>
    <t>да</t>
  </si>
  <si>
    <t>контакт</t>
  </si>
  <si>
    <t>нет</t>
  </si>
  <si>
    <t>АО «Лорри» команда 3 г. Екатеринбург</t>
  </si>
  <si>
    <t>АО «Лорри» команда 1  г. Екатеринбург</t>
  </si>
  <si>
    <t>АО «Лорри» команда 2  г. Екатеринбург</t>
  </si>
  <si>
    <t>Результаты</t>
  </si>
  <si>
    <t>Круг</t>
  </si>
  <si>
    <t>Стоп</t>
  </si>
  <si>
    <t>Тоннель. ворота</t>
  </si>
  <si>
    <t>вне зачета</t>
  </si>
  <si>
    <t>Команда, город</t>
  </si>
  <si>
    <t>Всего</t>
  </si>
  <si>
    <t>Итог</t>
  </si>
  <si>
    <t>Время прохожде-ния</t>
  </si>
  <si>
    <t>Штрафы</t>
  </si>
  <si>
    <r>
      <t xml:space="preserve">ИТОГОВЫЙ  ПРОТОКОЛ  РЕЗУЛЬТАТОВ  </t>
    </r>
    <r>
      <rPr>
        <b/>
        <u val="single"/>
        <sz val="14"/>
        <color indexed="8"/>
        <rFont val="Times New Roman"/>
        <family val="1"/>
      </rPr>
      <t>ЛИЧНОГО  ЗАЧЁТА</t>
    </r>
    <r>
      <rPr>
        <b/>
        <sz val="14"/>
        <color indexed="8"/>
        <rFont val="Times New Roman"/>
        <family val="1"/>
      </rPr>
      <t xml:space="preserve"> </t>
    </r>
  </si>
  <si>
    <r>
      <t xml:space="preserve">ИТОГОВЫЙ  ПРОТОКОЛ  РЕЗУЛЬТАТОВ  </t>
    </r>
    <r>
      <rPr>
        <b/>
        <u val="single"/>
        <sz val="14"/>
        <rFont val="Times New Roman"/>
        <family val="1"/>
      </rPr>
      <t>КОМАНДНОГО ЗАЧЁТА</t>
    </r>
  </si>
  <si>
    <t>СПИСОК  УЧАСТНИКОВ,  ДОПУЩЕННЫХ К СТАРТУ</t>
  </si>
  <si>
    <t>Субьект РФ</t>
  </si>
  <si>
    <t>Бокс зад. ходом</t>
  </si>
  <si>
    <t>Бокс пер. ходом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</si>
</sst>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:ss.0;@"/>
    <numFmt numFmtId="165" formatCode="[h]:mm:ss;@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sz val="12"/>
      <name val="Arial Cyr"/>
      <family val="2"/>
    </font>
    <font>
      <sz val="12"/>
      <color indexed="8"/>
      <name val="Times New Roman"/>
      <family val="1"/>
    </font>
    <font>
      <sz val="12"/>
      <name val="Times New Roman Cyr"/>
      <family val="1"/>
    </font>
    <font>
      <sz val="10"/>
      <name val="Arial"/>
      <family val="2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i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i/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" fillId="0" borderId="0">
      <alignment/>
      <protection/>
    </xf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 horizontal="left"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175">
    <xf numFmtId="0" fontId="0" fillId="0" borderId="0" xfId="0" applyAlignment="1">
      <alignment/>
    </xf>
    <xf numFmtId="0" fontId="9" fillId="0" borderId="0" xfId="79" applyFont="1" applyFill="1" applyAlignment="1">
      <alignment vertical="center"/>
      <protection/>
    </xf>
    <xf numFmtId="0" fontId="30" fillId="0" borderId="0" xfId="79" applyFont="1" applyFill="1" applyAlignment="1">
      <alignment vertical="center"/>
      <protection/>
    </xf>
    <xf numFmtId="0" fontId="9" fillId="0" borderId="0" xfId="79" applyFont="1" applyFill="1" applyAlignment="1">
      <alignment horizontal="left" vertical="center"/>
      <protection/>
    </xf>
    <xf numFmtId="0" fontId="27" fillId="0" borderId="0" xfId="79" applyFont="1" applyFill="1" applyAlignment="1">
      <alignment horizontal="center" vertical="center"/>
      <protection/>
    </xf>
    <xf numFmtId="0" fontId="30" fillId="0" borderId="10" xfId="33" applyFont="1" applyFill="1" applyBorder="1" applyAlignment="1">
      <alignment horizontal="left" vertical="center" wrapText="1"/>
      <protection/>
    </xf>
    <xf numFmtId="0" fontId="30" fillId="0" borderId="10" xfId="33" applyFont="1" applyFill="1" applyBorder="1" applyAlignment="1">
      <alignment horizontal="center" vertical="center" wrapText="1"/>
      <protection/>
    </xf>
    <xf numFmtId="0" fontId="10" fillId="0" borderId="0" xfId="79" applyFont="1" applyFill="1" applyAlignment="1">
      <alignment vertical="center"/>
      <protection/>
    </xf>
    <xf numFmtId="0" fontId="37" fillId="0" borderId="0" xfId="79" applyFont="1" applyFill="1" applyAlignment="1">
      <alignment vertical="center"/>
      <protection/>
    </xf>
    <xf numFmtId="0" fontId="9" fillId="0" borderId="10" xfId="79" applyFont="1" applyFill="1" applyBorder="1" applyAlignment="1">
      <alignment horizontal="left" vertical="center" wrapText="1"/>
      <protection/>
    </xf>
    <xf numFmtId="0" fontId="28" fillId="0" borderId="0" xfId="79" applyFont="1" applyFill="1" applyAlignment="1">
      <alignment horizontal="center" vertical="center"/>
      <protection/>
    </xf>
    <xf numFmtId="0" fontId="4" fillId="0" borderId="0" xfId="76" applyFont="1" applyFill="1" applyAlignment="1">
      <alignment horizontal="center" vertical="center"/>
      <protection/>
    </xf>
    <xf numFmtId="0" fontId="41" fillId="0" borderId="0" xfId="76" applyFont="1" applyFill="1" applyAlignment="1">
      <alignment horizontal="center" vertical="center"/>
      <protection/>
    </xf>
    <xf numFmtId="0" fontId="39" fillId="0" borderId="0" xfId="76" applyFont="1" applyFill="1" applyAlignment="1">
      <alignment horizontal="center" vertical="center"/>
      <protection/>
    </xf>
    <xf numFmtId="0" fontId="4" fillId="0" borderId="0" xfId="76" applyFont="1" applyFill="1" applyAlignment="1">
      <alignment horizontal="left" vertical="center"/>
      <protection/>
    </xf>
    <xf numFmtId="0" fontId="4" fillId="0" borderId="0" xfId="76" applyFont="1" applyFill="1" applyAlignment="1">
      <alignment vertical="center"/>
      <protection/>
    </xf>
    <xf numFmtId="0" fontId="4" fillId="0" borderId="0" xfId="76" applyFont="1" applyFill="1" applyBorder="1" applyAlignment="1">
      <alignment horizontal="center" vertical="center"/>
      <protection/>
    </xf>
    <xf numFmtId="0" fontId="4" fillId="0" borderId="0" xfId="76" applyFont="1" applyFill="1" applyBorder="1" applyAlignment="1">
      <alignment horizontal="left" vertical="center"/>
      <protection/>
    </xf>
    <xf numFmtId="0" fontId="4" fillId="0" borderId="0" xfId="76" applyFont="1" applyFill="1" applyBorder="1" applyAlignment="1">
      <alignment vertical="center"/>
      <protection/>
    </xf>
    <xf numFmtId="0" fontId="4" fillId="0" borderId="0" xfId="76" applyFont="1" applyFill="1" applyAlignment="1">
      <alignment horizontal="center" vertical="center"/>
      <protection/>
    </xf>
    <xf numFmtId="0" fontId="33" fillId="0" borderId="0" xfId="79" applyFont="1" applyFill="1" applyAlignment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29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44" fillId="0" borderId="0" xfId="79" applyFont="1" applyFill="1" applyBorder="1" applyAlignment="1">
      <alignment horizontal="left" vertical="center"/>
      <protection/>
    </xf>
    <xf numFmtId="0" fontId="27" fillId="0" borderId="0" xfId="79" applyFont="1" applyFill="1" applyAlignment="1">
      <alignment horizontal="left" vertical="center"/>
      <protection/>
    </xf>
    <xf numFmtId="0" fontId="43" fillId="0" borderId="0" xfId="79" applyFont="1" applyFill="1" applyAlignment="1">
      <alignment horizontal="left" vertical="center"/>
      <protection/>
    </xf>
    <xf numFmtId="0" fontId="30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79" applyFont="1" applyFill="1" applyBorder="1" applyAlignment="1">
      <alignment horizontal="left" vertical="center"/>
      <protection/>
    </xf>
    <xf numFmtId="0" fontId="46" fillId="0" borderId="0" xfId="79" applyFont="1" applyFill="1" applyAlignment="1">
      <alignment horizontal="left" vertical="center"/>
      <protection/>
    </xf>
    <xf numFmtId="0" fontId="8" fillId="0" borderId="0" xfId="76" applyFont="1" applyFill="1" applyBorder="1" applyAlignment="1">
      <alignment horizontal="left" vertical="center"/>
      <protection/>
    </xf>
    <xf numFmtId="0" fontId="7" fillId="0" borderId="10" xfId="0" applyFont="1" applyFill="1" applyBorder="1" applyAlignment="1">
      <alignment vertical="center"/>
    </xf>
    <xf numFmtId="0" fontId="36" fillId="18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6" fillId="18" borderId="11" xfId="0" applyFont="1" applyFill="1" applyBorder="1" applyAlignment="1">
      <alignment horizontal="center" vertical="center"/>
    </xf>
    <xf numFmtId="0" fontId="45" fillId="0" borderId="10" xfId="76" applyFont="1" applyFill="1" applyBorder="1" applyAlignment="1">
      <alignment horizontal="center" vertical="center" wrapText="1"/>
      <protection/>
    </xf>
    <xf numFmtId="0" fontId="28" fillId="0" borderId="0" xfId="79" applyFont="1" applyFill="1" applyBorder="1" applyAlignment="1">
      <alignment horizontal="center" vertical="center"/>
      <protection/>
    </xf>
    <xf numFmtId="0" fontId="33" fillId="0" borderId="0" xfId="79" applyFont="1" applyFill="1" applyBorder="1" applyAlignment="1">
      <alignment horizontal="left" vertical="center"/>
      <protection/>
    </xf>
    <xf numFmtId="0" fontId="32" fillId="0" borderId="0" xfId="76" applyFont="1" applyFill="1" applyBorder="1" applyAlignment="1">
      <alignment horizontal="center" vertical="top"/>
      <protection/>
    </xf>
    <xf numFmtId="0" fontId="9" fillId="0" borderId="10" xfId="79" applyFont="1" applyFill="1" applyBorder="1" applyAlignment="1">
      <alignment horizontal="center" vertical="center" wrapText="1"/>
      <protection/>
    </xf>
    <xf numFmtId="0" fontId="30" fillId="0" borderId="0" xfId="79" applyFont="1" applyFill="1" applyBorder="1" applyAlignment="1">
      <alignment horizontal="center" vertical="center"/>
      <protection/>
    </xf>
    <xf numFmtId="0" fontId="30" fillId="0" borderId="0" xfId="79" applyFont="1" applyFill="1" applyBorder="1" applyAlignment="1">
      <alignment horizontal="left" vertical="center"/>
      <protection/>
    </xf>
    <xf numFmtId="0" fontId="45" fillId="0" borderId="10" xfId="54" applyFont="1" applyFill="1" applyBorder="1" applyAlignment="1">
      <alignment horizontal="center" vertical="center" wrapText="1"/>
      <protection/>
    </xf>
    <xf numFmtId="0" fontId="33" fillId="0" borderId="0" xfId="76" applyFont="1" applyFill="1" applyAlignment="1">
      <alignment horizontal="left" vertical="center"/>
      <protection/>
    </xf>
    <xf numFmtId="0" fontId="28" fillId="0" borderId="0" xfId="79" applyFont="1" applyFill="1" applyBorder="1" applyAlignment="1">
      <alignment vertical="center" wrapText="1"/>
      <protection/>
    </xf>
    <xf numFmtId="49" fontId="34" fillId="0" borderId="0" xfId="79" applyNumberFormat="1" applyFont="1" applyFill="1" applyBorder="1" applyAlignment="1">
      <alignment horizontal="center" vertical="center"/>
      <protection/>
    </xf>
    <xf numFmtId="0" fontId="8" fillId="0" borderId="0" xfId="80" applyFont="1" applyFill="1" applyAlignment="1">
      <alignment/>
      <protection/>
    </xf>
    <xf numFmtId="0" fontId="34" fillId="0" borderId="0" xfId="79" applyFont="1" applyFill="1" applyBorder="1" applyAlignment="1">
      <alignment horizontal="center" vertical="center"/>
      <protection/>
    </xf>
    <xf numFmtId="0" fontId="30" fillId="0" borderId="0" xfId="79" applyNumberFormat="1" applyFont="1" applyFill="1" applyBorder="1" applyAlignment="1">
      <alignment horizontal="center" vertical="center"/>
      <protection/>
    </xf>
    <xf numFmtId="49" fontId="30" fillId="0" borderId="0" xfId="79" applyNumberFormat="1" applyFont="1" applyFill="1" applyBorder="1" applyAlignment="1">
      <alignment horizontal="center" vertical="center"/>
      <protection/>
    </xf>
    <xf numFmtId="0" fontId="9" fillId="0" borderId="10" xfId="79" applyFont="1" applyFill="1" applyBorder="1" applyAlignment="1">
      <alignment horizontal="center" vertical="center"/>
      <protection/>
    </xf>
    <xf numFmtId="0" fontId="32" fillId="0" borderId="10" xfId="0" applyFont="1" applyFill="1" applyBorder="1" applyAlignment="1">
      <alignment horizontal="center" vertical="center"/>
    </xf>
    <xf numFmtId="0" fontId="28" fillId="0" borderId="0" xfId="79" applyFont="1" applyFill="1" applyBorder="1" applyAlignment="1">
      <alignment horizontal="right" vertical="center"/>
      <protection/>
    </xf>
    <xf numFmtId="0" fontId="28" fillId="0" borderId="12" xfId="79" applyFont="1" applyFill="1" applyBorder="1" applyAlignment="1">
      <alignment horizontal="right" vertical="center"/>
      <protection/>
    </xf>
    <xf numFmtId="0" fontId="35" fillId="0" borderId="0" xfId="79" applyFont="1" applyFill="1" applyAlignment="1">
      <alignment horizontal="right" vertical="center"/>
      <protection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4" fillId="0" borderId="0" xfId="79" applyFont="1" applyFill="1" applyBorder="1" applyAlignment="1">
      <alignment horizontal="right" vertical="center" wrapText="1"/>
      <protection/>
    </xf>
    <xf numFmtId="0" fontId="35" fillId="0" borderId="10" xfId="79" applyNumberFormat="1" applyFont="1" applyFill="1" applyBorder="1" applyAlignment="1">
      <alignment horizontal="center" vertical="center"/>
      <protection/>
    </xf>
    <xf numFmtId="0" fontId="29" fillId="19" borderId="10" xfId="0" applyFont="1" applyFill="1" applyBorder="1" applyAlignment="1">
      <alignment horizontal="center" vertical="center"/>
    </xf>
    <xf numFmtId="0" fontId="31" fillId="0" borderId="0" xfId="76" applyFont="1" applyFill="1" applyBorder="1" applyAlignment="1">
      <alignment horizontal="right" vertical="center"/>
      <protection/>
    </xf>
    <xf numFmtId="0" fontId="10" fillId="0" borderId="0" xfId="33" applyFont="1" applyFill="1" applyBorder="1" applyAlignment="1">
      <alignment horizontal="center" wrapText="1"/>
      <protection/>
    </xf>
    <xf numFmtId="0" fontId="9" fillId="0" borderId="0" xfId="79" applyFont="1" applyFill="1" applyAlignment="1">
      <alignment horizontal="center" vertical="center"/>
      <protection/>
    </xf>
    <xf numFmtId="0" fontId="10" fillId="0" borderId="0" xfId="79" applyFont="1" applyFill="1" applyAlignment="1">
      <alignment horizontal="center" vertical="center"/>
      <protection/>
    </xf>
    <xf numFmtId="0" fontId="10" fillId="0" borderId="0" xfId="79" applyFont="1" applyFill="1" applyBorder="1" applyAlignment="1">
      <alignment horizontal="center" vertical="center"/>
      <protection/>
    </xf>
    <xf numFmtId="0" fontId="40" fillId="0" borderId="13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left" vertical="center"/>
    </xf>
    <xf numFmtId="0" fontId="9" fillId="0" borderId="10" xfId="33" applyFont="1" applyFill="1" applyBorder="1" applyAlignment="1">
      <alignment horizontal="left" vertical="center" wrapText="1"/>
      <protection/>
    </xf>
    <xf numFmtId="0" fontId="29" fillId="0" borderId="14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left" vertical="center"/>
    </xf>
    <xf numFmtId="0" fontId="9" fillId="0" borderId="0" xfId="79" applyFont="1" applyFill="1" applyAlignment="1">
      <alignment horizontal="center" vertical="center"/>
      <protection/>
    </xf>
    <xf numFmtId="0" fontId="9" fillId="0" borderId="0" xfId="79" applyFont="1" applyFill="1" applyBorder="1" applyAlignment="1">
      <alignment horizontal="center" vertical="center"/>
      <protection/>
    </xf>
    <xf numFmtId="0" fontId="10" fillId="0" borderId="0" xfId="79" applyFont="1" applyFill="1" applyBorder="1" applyAlignment="1">
      <alignment horizontal="center" vertical="center"/>
      <protection/>
    </xf>
    <xf numFmtId="0" fontId="34" fillId="0" borderId="10" xfId="79" applyFont="1" applyFill="1" applyBorder="1" applyAlignment="1">
      <alignment horizontal="center" vertical="center"/>
      <protection/>
    </xf>
    <xf numFmtId="0" fontId="30" fillId="0" borderId="10" xfId="79" applyFont="1" applyFill="1" applyBorder="1" applyAlignment="1">
      <alignment horizontal="left" vertical="center"/>
      <protection/>
    </xf>
    <xf numFmtId="0" fontId="50" fillId="0" borderId="10" xfId="79" applyNumberFormat="1" applyFont="1" applyFill="1" applyBorder="1" applyAlignment="1">
      <alignment horizontal="center" vertical="center"/>
      <protection/>
    </xf>
    <xf numFmtId="0" fontId="36" fillId="18" borderId="0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20" borderId="14" xfId="0" applyFont="1" applyFill="1" applyBorder="1" applyAlignment="1">
      <alignment horizontal="center" vertical="center"/>
    </xf>
    <xf numFmtId="0" fontId="46" fillId="0" borderId="10" xfId="79" applyNumberFormat="1" applyFont="1" applyFill="1" applyBorder="1" applyAlignment="1">
      <alignment horizontal="center" vertical="center"/>
      <protection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6" fillId="21" borderId="10" xfId="79" applyFont="1" applyFill="1" applyBorder="1" applyAlignment="1">
      <alignment horizontal="center" vertical="center" wrapText="1"/>
      <protection/>
    </xf>
    <xf numFmtId="0" fontId="36" fillId="21" borderId="10" xfId="79" applyFont="1" applyFill="1" applyBorder="1" applyAlignment="1">
      <alignment horizontal="center" vertical="center"/>
      <protection/>
    </xf>
    <xf numFmtId="0" fontId="7" fillId="21" borderId="10" xfId="53" applyFont="1" applyFill="1" applyBorder="1" applyAlignment="1">
      <alignment horizontal="center" vertical="center"/>
      <protection/>
    </xf>
    <xf numFmtId="0" fontId="52" fillId="21" borderId="15" xfId="53" applyFont="1" applyFill="1" applyBorder="1" applyAlignment="1">
      <alignment horizontal="center" vertical="center" wrapText="1"/>
      <protection/>
    </xf>
    <xf numFmtId="0" fontId="51" fillId="21" borderId="15" xfId="79" applyFont="1" applyFill="1" applyBorder="1" applyAlignment="1">
      <alignment horizontal="center" vertical="center" wrapText="1"/>
      <protection/>
    </xf>
    <xf numFmtId="0" fontId="36" fillId="21" borderId="10" xfId="76" applyFont="1" applyFill="1" applyBorder="1" applyAlignment="1">
      <alignment horizontal="center" vertical="center"/>
      <protection/>
    </xf>
    <xf numFmtId="0" fontId="7" fillId="21" borderId="10" xfId="76" applyFont="1" applyFill="1" applyBorder="1" applyAlignment="1">
      <alignment horizontal="center" vertical="center" wrapText="1"/>
      <protection/>
    </xf>
    <xf numFmtId="0" fontId="30" fillId="22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vertical="center"/>
    </xf>
    <xf numFmtId="164" fontId="30" fillId="0" borderId="16" xfId="0" applyNumberFormat="1" applyFont="1" applyFill="1" applyBorder="1" applyAlignment="1">
      <alignment horizontal="center" vertical="center"/>
    </xf>
    <xf numFmtId="164" fontId="29" fillId="0" borderId="14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40" fillId="23" borderId="10" xfId="0" applyFont="1" applyFill="1" applyBorder="1" applyAlignment="1">
      <alignment vertical="center"/>
    </xf>
    <xf numFmtId="0" fontId="40" fillId="0" borderId="10" xfId="0" applyFont="1" applyBorder="1" applyAlignment="1">
      <alignment vertical="center"/>
    </xf>
    <xf numFmtId="165" fontId="30" fillId="0" borderId="10" xfId="79" applyNumberFormat="1" applyFont="1" applyFill="1" applyBorder="1" applyAlignment="1">
      <alignment horizontal="center" vertical="center"/>
      <protection/>
    </xf>
    <xf numFmtId="165" fontId="30" fillId="22" borderId="10" xfId="79" applyNumberFormat="1" applyFont="1" applyFill="1" applyBorder="1" applyAlignment="1">
      <alignment horizontal="center" vertical="center"/>
      <protection/>
    </xf>
    <xf numFmtId="165" fontId="30" fillId="23" borderId="10" xfId="0" applyNumberFormat="1" applyFont="1" applyFill="1" applyBorder="1" applyAlignment="1">
      <alignment horizontal="center" vertical="center"/>
    </xf>
    <xf numFmtId="165" fontId="30" fillId="19" borderId="10" xfId="0" applyNumberFormat="1" applyFont="1" applyFill="1" applyBorder="1" applyAlignment="1">
      <alignment horizontal="center" vertical="center"/>
    </xf>
    <xf numFmtId="165" fontId="29" fillId="19" borderId="10" xfId="0" applyNumberFormat="1" applyFont="1" applyFill="1" applyBorder="1" applyAlignment="1">
      <alignment horizontal="center" vertical="center"/>
    </xf>
    <xf numFmtId="165" fontId="30" fillId="22" borderId="10" xfId="0" applyNumberFormat="1" applyFont="1" applyFill="1" applyBorder="1" applyAlignment="1">
      <alignment horizontal="center" vertical="center"/>
    </xf>
    <xf numFmtId="165" fontId="9" fillId="0" borderId="10" xfId="79" applyNumberFormat="1" applyFont="1" applyFill="1" applyBorder="1" applyAlignment="1">
      <alignment horizontal="center" vertical="center" wrapText="1"/>
      <protection/>
    </xf>
    <xf numFmtId="0" fontId="34" fillId="0" borderId="0" xfId="79" applyFont="1" applyFill="1" applyBorder="1" applyAlignment="1">
      <alignment horizontal="right" vertical="center" wrapText="1"/>
      <protection/>
    </xf>
    <xf numFmtId="0" fontId="57" fillId="0" borderId="0" xfId="79" applyFont="1" applyFill="1" applyBorder="1" applyAlignment="1">
      <alignment horizontal="right" vertical="center"/>
      <protection/>
    </xf>
    <xf numFmtId="0" fontId="57" fillId="0" borderId="0" xfId="76" applyFont="1" applyFill="1" applyBorder="1" applyAlignment="1">
      <alignment horizontal="right" vertical="top"/>
      <protection/>
    </xf>
    <xf numFmtId="0" fontId="7" fillId="21" borderId="10" xfId="53" applyFont="1" applyFill="1" applyBorder="1" applyAlignment="1">
      <alignment horizontal="center" vertical="center" wrapText="1"/>
      <protection/>
    </xf>
    <xf numFmtId="0" fontId="58" fillId="0" borderId="0" xfId="0" applyFont="1" applyFill="1" applyBorder="1" applyAlignment="1">
      <alignment horizontal="center" vertical="center"/>
    </xf>
    <xf numFmtId="0" fontId="7" fillId="18" borderId="13" xfId="53" applyFont="1" applyFill="1" applyBorder="1" applyAlignment="1">
      <alignment horizontal="center" vertical="center" wrapText="1"/>
      <protection/>
    </xf>
    <xf numFmtId="0" fontId="7" fillId="18" borderId="10" xfId="53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>
      <alignment horizontal="center" vertical="center"/>
    </xf>
    <xf numFmtId="0" fontId="29" fillId="0" borderId="10" xfId="53" applyFont="1" applyFill="1" applyBorder="1" applyAlignment="1">
      <alignment horizontal="center" vertical="center" wrapText="1"/>
      <protection/>
    </xf>
    <xf numFmtId="0" fontId="30" fillId="0" borderId="10" xfId="79" applyFont="1" applyFill="1" applyBorder="1" applyAlignment="1">
      <alignment horizontal="center" vertical="center" wrapText="1"/>
      <protection/>
    </xf>
    <xf numFmtId="0" fontId="30" fillId="0" borderId="11" xfId="79" applyFont="1" applyFill="1" applyBorder="1" applyAlignment="1">
      <alignment horizontal="center" vertical="center" wrapText="1"/>
      <protection/>
    </xf>
    <xf numFmtId="0" fontId="30" fillId="0" borderId="17" xfId="79" applyFont="1" applyFill="1" applyBorder="1" applyAlignment="1">
      <alignment horizontal="center" vertical="center" wrapText="1"/>
      <protection/>
    </xf>
    <xf numFmtId="0" fontId="30" fillId="0" borderId="14" xfId="79" applyFont="1" applyFill="1" applyBorder="1" applyAlignment="1">
      <alignment horizontal="center" vertical="center" wrapText="1"/>
      <protection/>
    </xf>
    <xf numFmtId="0" fontId="30" fillId="0" borderId="0" xfId="0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 wrapText="1"/>
    </xf>
    <xf numFmtId="0" fontId="47" fillId="24" borderId="10" xfId="0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9" fillId="0" borderId="11" xfId="53" applyFont="1" applyFill="1" applyBorder="1" applyAlignment="1">
      <alignment horizontal="center" vertical="center" wrapText="1"/>
      <protection/>
    </xf>
    <xf numFmtId="0" fontId="47" fillId="23" borderId="10" xfId="0" applyFont="1" applyFill="1" applyBorder="1" applyAlignment="1">
      <alignment horizontal="center" vertical="center" wrapText="1"/>
    </xf>
    <xf numFmtId="0" fontId="47" fillId="23" borderId="10" xfId="0" applyFont="1" applyFill="1" applyBorder="1" applyAlignment="1">
      <alignment horizontal="center" vertical="center"/>
    </xf>
    <xf numFmtId="0" fontId="34" fillId="0" borderId="0" xfId="79" applyFont="1" applyFill="1" applyBorder="1" applyAlignment="1">
      <alignment horizontal="right" vertical="center" wrapText="1"/>
      <protection/>
    </xf>
    <xf numFmtId="0" fontId="49" fillId="0" borderId="0" xfId="79" applyFont="1" applyFill="1" applyBorder="1" applyAlignment="1">
      <alignment horizontal="center" vertical="center"/>
      <protection/>
    </xf>
    <xf numFmtId="0" fontId="4" fillId="0" borderId="0" xfId="79" applyFont="1" applyFill="1" applyAlignment="1">
      <alignment horizontal="center" vertical="center"/>
      <protection/>
    </xf>
    <xf numFmtId="0" fontId="41" fillId="0" borderId="0" xfId="79" applyFont="1" applyFill="1" applyAlignment="1">
      <alignment horizontal="center" vertical="center"/>
      <protection/>
    </xf>
    <xf numFmtId="0" fontId="51" fillId="21" borderId="13" xfId="79" applyFont="1" applyFill="1" applyBorder="1" applyAlignment="1">
      <alignment horizontal="center" vertical="center" wrapText="1"/>
      <protection/>
    </xf>
    <xf numFmtId="0" fontId="51" fillId="21" borderId="15" xfId="79" applyFont="1" applyFill="1" applyBorder="1" applyAlignment="1">
      <alignment horizontal="center" vertical="center" wrapText="1"/>
      <protection/>
    </xf>
    <xf numFmtId="0" fontId="51" fillId="21" borderId="13" xfId="0" applyFont="1" applyFill="1" applyBorder="1" applyAlignment="1">
      <alignment horizontal="center" vertical="center" wrapText="1"/>
    </xf>
    <xf numFmtId="0" fontId="51" fillId="21" borderId="15" xfId="0" applyFont="1" applyFill="1" applyBorder="1" applyAlignment="1">
      <alignment horizontal="center" vertical="center" wrapText="1"/>
    </xf>
    <xf numFmtId="0" fontId="4" fillId="0" borderId="0" xfId="79" applyFont="1" applyFill="1" applyBorder="1" applyAlignment="1">
      <alignment horizontal="center" vertical="center"/>
      <protection/>
    </xf>
    <xf numFmtId="0" fontId="9" fillId="0" borderId="0" xfId="79" applyFont="1" applyFill="1" applyBorder="1" applyAlignment="1">
      <alignment horizontal="center" vertical="center"/>
      <protection/>
    </xf>
    <xf numFmtId="0" fontId="10" fillId="0" borderId="0" xfId="79" applyFont="1" applyFill="1" applyBorder="1" applyAlignment="1">
      <alignment horizontal="center" vertical="center"/>
      <protection/>
    </xf>
    <xf numFmtId="0" fontId="48" fillId="0" borderId="0" xfId="79" applyFont="1" applyFill="1" applyBorder="1" applyAlignment="1">
      <alignment horizontal="center" vertical="center"/>
      <protection/>
    </xf>
    <xf numFmtId="0" fontId="34" fillId="0" borderId="0" xfId="79" applyFont="1" applyFill="1" applyBorder="1" applyAlignment="1">
      <alignment horizontal="right" vertical="center"/>
      <protection/>
    </xf>
    <xf numFmtId="0" fontId="52" fillId="21" borderId="10" xfId="53" applyFont="1" applyFill="1" applyBorder="1" applyAlignment="1">
      <alignment horizontal="center" vertical="center" wrapText="1"/>
      <protection/>
    </xf>
    <xf numFmtId="0" fontId="51" fillId="21" borderId="18" xfId="0" applyFont="1" applyFill="1" applyBorder="1" applyAlignment="1">
      <alignment horizontal="center" vertical="center" wrapText="1"/>
    </xf>
    <xf numFmtId="0" fontId="51" fillId="21" borderId="16" xfId="0" applyFont="1" applyFill="1" applyBorder="1" applyAlignment="1">
      <alignment horizontal="center" vertical="center" wrapText="1"/>
    </xf>
    <xf numFmtId="0" fontId="52" fillId="21" borderId="11" xfId="53" applyFont="1" applyFill="1" applyBorder="1" applyAlignment="1">
      <alignment horizontal="center" vertical="center" wrapText="1"/>
      <protection/>
    </xf>
    <xf numFmtId="0" fontId="52" fillId="21" borderId="17" xfId="53" applyFont="1" applyFill="1" applyBorder="1" applyAlignment="1">
      <alignment horizontal="center" vertical="center" wrapText="1"/>
      <protection/>
    </xf>
    <xf numFmtId="0" fontId="52" fillId="21" borderId="14" xfId="53" applyFont="1" applyFill="1" applyBorder="1" applyAlignment="1">
      <alignment horizontal="center" vertical="center" wrapText="1"/>
      <protection/>
    </xf>
    <xf numFmtId="0" fontId="38" fillId="0" borderId="13" xfId="76" applyFont="1" applyFill="1" applyBorder="1" applyAlignment="1">
      <alignment horizontal="center" vertical="center" wrapText="1"/>
      <protection/>
    </xf>
    <xf numFmtId="0" fontId="38" fillId="0" borderId="15" xfId="76" applyFont="1" applyFill="1" applyBorder="1" applyAlignment="1">
      <alignment horizontal="center" vertical="center" wrapText="1"/>
      <protection/>
    </xf>
    <xf numFmtId="0" fontId="9" fillId="0" borderId="0" xfId="33" applyFont="1" applyFill="1" applyBorder="1" applyAlignment="1">
      <alignment horizontal="center" wrapText="1"/>
      <protection/>
    </xf>
    <xf numFmtId="165" fontId="9" fillId="0" borderId="13" xfId="79" applyNumberFormat="1" applyFont="1" applyFill="1" applyBorder="1" applyAlignment="1">
      <alignment horizontal="center" vertical="center" wrapText="1"/>
      <protection/>
    </xf>
    <xf numFmtId="165" fontId="9" fillId="0" borderId="15" xfId="79" applyNumberFormat="1" applyFont="1" applyFill="1" applyBorder="1" applyAlignment="1">
      <alignment horizontal="center" vertical="center" wrapText="1"/>
      <protection/>
    </xf>
    <xf numFmtId="0" fontId="40" fillId="0" borderId="10" xfId="54" applyFont="1" applyFill="1" applyBorder="1" applyAlignment="1">
      <alignment horizontal="left" vertical="center" wrapText="1"/>
      <protection/>
    </xf>
    <xf numFmtId="0" fontId="35" fillId="0" borderId="13" xfId="76" applyFont="1" applyFill="1" applyBorder="1" applyAlignment="1">
      <alignment horizontal="center" vertical="center"/>
      <protection/>
    </xf>
    <xf numFmtId="0" fontId="35" fillId="0" borderId="15" xfId="76" applyFont="1" applyFill="1" applyBorder="1" applyAlignment="1">
      <alignment horizontal="center" vertical="center"/>
      <protection/>
    </xf>
    <xf numFmtId="0" fontId="4" fillId="0" borderId="0" xfId="33" applyFont="1" applyFill="1" applyBorder="1" applyAlignment="1">
      <alignment horizontal="center" wrapText="1"/>
      <protection/>
    </xf>
    <xf numFmtId="0" fontId="10" fillId="0" borderId="0" xfId="33" applyFont="1" applyFill="1" applyBorder="1" applyAlignment="1">
      <alignment horizontal="center" wrapText="1"/>
      <protection/>
    </xf>
    <xf numFmtId="0" fontId="49" fillId="0" borderId="0" xfId="76" applyFont="1" applyFill="1" applyBorder="1" applyAlignment="1">
      <alignment horizontal="center" vertical="top"/>
      <protection/>
    </xf>
    <xf numFmtId="0" fontId="7" fillId="21" borderId="19" xfId="76" applyFont="1" applyFill="1" applyBorder="1" applyAlignment="1">
      <alignment horizontal="center" vertical="center" wrapText="1"/>
      <protection/>
    </xf>
    <xf numFmtId="0" fontId="7" fillId="21" borderId="18" xfId="76" applyFont="1" applyFill="1" applyBorder="1" applyAlignment="1">
      <alignment horizontal="center" vertical="center" wrapText="1"/>
      <protection/>
    </xf>
    <xf numFmtId="0" fontId="7" fillId="21" borderId="13" xfId="53" applyFont="1" applyFill="1" applyBorder="1" applyAlignment="1">
      <alignment horizontal="center" vertical="center"/>
      <protection/>
    </xf>
    <xf numFmtId="0" fontId="7" fillId="21" borderId="15" xfId="53" applyFont="1" applyFill="1" applyBorder="1" applyAlignment="1">
      <alignment horizontal="center" vertical="center"/>
      <protection/>
    </xf>
    <xf numFmtId="0" fontId="36" fillId="21" borderId="10" xfId="76" applyFont="1" applyFill="1" applyBorder="1" applyAlignment="1">
      <alignment horizontal="center" vertical="center" wrapText="1"/>
      <protection/>
    </xf>
    <xf numFmtId="0" fontId="36" fillId="21" borderId="10" xfId="76" applyFont="1" applyFill="1" applyBorder="1" applyAlignment="1">
      <alignment horizontal="center" vertical="center"/>
      <protection/>
    </xf>
    <xf numFmtId="0" fontId="38" fillId="21" borderId="10" xfId="76" applyFont="1" applyFill="1" applyBorder="1" applyAlignment="1">
      <alignment horizontal="center" vertical="center" wrapText="1"/>
      <protection/>
    </xf>
    <xf numFmtId="0" fontId="7" fillId="21" borderId="13" xfId="53" applyFont="1" applyFill="1" applyBorder="1" applyAlignment="1">
      <alignment horizontal="center" vertical="center" wrapText="1"/>
      <protection/>
    </xf>
    <xf numFmtId="0" fontId="7" fillId="21" borderId="15" xfId="53" applyFont="1" applyFill="1" applyBorder="1" applyAlignment="1">
      <alignment horizontal="center" vertical="center" wrapText="1"/>
      <protection/>
    </xf>
    <xf numFmtId="0" fontId="36" fillId="21" borderId="10" xfId="79" applyFont="1" applyFill="1" applyBorder="1" applyAlignment="1">
      <alignment horizontal="center" vertical="center" wrapText="1"/>
      <protection/>
    </xf>
    <xf numFmtId="0" fontId="31" fillId="0" borderId="0" xfId="76" applyFont="1" applyFill="1" applyBorder="1" applyAlignment="1">
      <alignment horizontal="right" vertical="center"/>
      <protection/>
    </xf>
    <xf numFmtId="0" fontId="40" fillId="0" borderId="10" xfId="76" applyFont="1" applyFill="1" applyBorder="1" applyAlignment="1">
      <alignment horizontal="center" vertical="center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2 4" xfId="58"/>
    <cellStyle name="Обычный 2_Газель" xfId="59"/>
    <cellStyle name="Обычный 3" xfId="60"/>
    <cellStyle name="Обычный 3 2" xfId="61"/>
    <cellStyle name="Обычный 3 2 2" xfId="62"/>
    <cellStyle name="Обычный 3 2 3" xfId="63"/>
    <cellStyle name="Обычный 3 2 3 2" xfId="64"/>
    <cellStyle name="Обычный 3 2 3 3" xfId="65"/>
    <cellStyle name="Обычный 3 2 4" xfId="66"/>
    <cellStyle name="Обычный 3 2 5" xfId="67"/>
    <cellStyle name="Обычный 3 2_Газель" xfId="68"/>
    <cellStyle name="Обычный 3 3" xfId="69"/>
    <cellStyle name="Обычный 3 3 2" xfId="70"/>
    <cellStyle name="Обычный 4" xfId="71"/>
    <cellStyle name="Обычный 4 2" xfId="72"/>
    <cellStyle name="Обычный 5" xfId="73"/>
    <cellStyle name="Обычный 6" xfId="74"/>
    <cellStyle name="Обычный 6 2" xfId="75"/>
    <cellStyle name="Обычный 7" xfId="76"/>
    <cellStyle name="Обычный 7 2" xfId="77"/>
    <cellStyle name="Обычный 7 2 2" xfId="78"/>
    <cellStyle name="Обычный_Спринт" xfId="79"/>
    <cellStyle name="Обычный_Ш-1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AJ56"/>
  <sheetViews>
    <sheetView view="pageLayout" workbookViewId="0" topLeftCell="A1">
      <selection activeCell="Q3" sqref="Q3:S3"/>
    </sheetView>
  </sheetViews>
  <sheetFormatPr defaultColWidth="9.00390625" defaultRowHeight="12.75"/>
  <cols>
    <col min="1" max="1" width="4.00390625" style="21" customWidth="1"/>
    <col min="2" max="2" width="7.375" style="26" customWidth="1"/>
    <col min="3" max="3" width="26.25390625" style="21" customWidth="1"/>
    <col min="4" max="4" width="36.00390625" style="27" hidden="1" customWidth="1"/>
    <col min="5" max="5" width="15.375" style="62" hidden="1" customWidth="1"/>
    <col min="6" max="6" width="45.00390625" style="62" bestFit="1" customWidth="1"/>
    <col min="7" max="7" width="16.75390625" style="27" hidden="1" customWidth="1"/>
    <col min="8" max="30" width="8.625" style="27" customWidth="1"/>
    <col min="31" max="31" width="8.625" style="27" hidden="1" customWidth="1"/>
    <col min="32" max="32" width="8.625" style="27" customWidth="1"/>
    <col min="33" max="33" width="6.375" style="62" bestFit="1" customWidth="1"/>
    <col min="34" max="34" width="8.875" style="62" customWidth="1"/>
    <col min="35" max="35" width="9.00390625" style="62" customWidth="1"/>
    <col min="36" max="36" width="7.875" style="62" customWidth="1"/>
    <col min="37" max="39" width="9.125" style="21" customWidth="1"/>
    <col min="40" max="40" width="11.75390625" style="21" bestFit="1" customWidth="1"/>
    <col min="41" max="16384" width="9.125" style="21" customWidth="1"/>
  </cols>
  <sheetData>
    <row r="1" spans="2:33" ht="12.75">
      <c r="B1" s="125"/>
      <c r="C1" s="125"/>
      <c r="D1" s="125"/>
      <c r="E1" s="125"/>
      <c r="F1" s="125"/>
      <c r="G1" s="125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33"/>
    </row>
    <row r="2" spans="2:36" ht="21" customHeight="1">
      <c r="B2" s="97"/>
      <c r="C2" s="116"/>
      <c r="D2" s="97"/>
      <c r="E2" s="97"/>
      <c r="F2" s="97"/>
      <c r="G2" s="98">
        <v>0.00011574074074074073</v>
      </c>
      <c r="H2" s="120" t="s">
        <v>78</v>
      </c>
      <c r="I2" s="120"/>
      <c r="J2" s="120"/>
      <c r="K2" s="121" t="s">
        <v>99</v>
      </c>
      <c r="L2" s="121"/>
      <c r="M2" s="121"/>
      <c r="N2" s="121" t="s">
        <v>86</v>
      </c>
      <c r="O2" s="121"/>
      <c r="P2" s="121"/>
      <c r="Q2" s="121" t="s">
        <v>100</v>
      </c>
      <c r="R2" s="121"/>
      <c r="S2" s="121"/>
      <c r="T2" s="122" t="s">
        <v>5</v>
      </c>
      <c r="U2" s="123"/>
      <c r="V2" s="124"/>
      <c r="W2" s="120" t="s">
        <v>88</v>
      </c>
      <c r="X2" s="120"/>
      <c r="Y2" s="120"/>
      <c r="Z2" s="120" t="s">
        <v>17</v>
      </c>
      <c r="AA2" s="120"/>
      <c r="AB2" s="120"/>
      <c r="AC2" s="120" t="s">
        <v>87</v>
      </c>
      <c r="AD2" s="120"/>
      <c r="AE2" s="130"/>
      <c r="AF2" s="130"/>
      <c r="AG2" s="131" t="s">
        <v>91</v>
      </c>
      <c r="AH2" s="126" t="s">
        <v>93</v>
      </c>
      <c r="AI2" s="126" t="s">
        <v>92</v>
      </c>
      <c r="AJ2" s="128" t="s">
        <v>2</v>
      </c>
    </row>
    <row r="3" spans="2:36" ht="12.75">
      <c r="B3" s="97"/>
      <c r="C3" s="97"/>
      <c r="D3" s="97"/>
      <c r="E3" s="97"/>
      <c r="F3" s="97"/>
      <c r="G3" s="98">
        <v>0.00034722222222222224</v>
      </c>
      <c r="H3" s="119" t="s">
        <v>77</v>
      </c>
      <c r="I3" s="119"/>
      <c r="J3" s="119"/>
      <c r="K3" s="119" t="s">
        <v>77</v>
      </c>
      <c r="L3" s="119"/>
      <c r="M3" s="119"/>
      <c r="N3" s="119" t="s">
        <v>77</v>
      </c>
      <c r="O3" s="119"/>
      <c r="P3" s="119"/>
      <c r="Q3" s="119" t="s">
        <v>77</v>
      </c>
      <c r="R3" s="119"/>
      <c r="S3" s="119"/>
      <c r="T3" s="119" t="s">
        <v>77</v>
      </c>
      <c r="U3" s="119"/>
      <c r="V3" s="119"/>
      <c r="W3" s="119" t="s">
        <v>77</v>
      </c>
      <c r="X3" s="119"/>
      <c r="Y3" s="119"/>
      <c r="Z3" s="119" t="s">
        <v>77</v>
      </c>
      <c r="AA3" s="119"/>
      <c r="AB3" s="119"/>
      <c r="AC3" s="119" t="s">
        <v>77</v>
      </c>
      <c r="AD3" s="119"/>
      <c r="AE3" s="129"/>
      <c r="AF3" s="129"/>
      <c r="AG3" s="132"/>
      <c r="AH3" s="127"/>
      <c r="AI3" s="127"/>
      <c r="AJ3" s="128"/>
    </row>
    <row r="4" spans="2:36" ht="12.75">
      <c r="B4" s="99"/>
      <c r="C4" s="99"/>
      <c r="D4" s="99"/>
      <c r="E4" s="99"/>
      <c r="F4" s="99"/>
      <c r="G4" s="100">
        <v>0.003472222222222222</v>
      </c>
      <c r="H4" s="86" t="s">
        <v>74</v>
      </c>
      <c r="I4" s="86" t="s">
        <v>75</v>
      </c>
      <c r="J4" s="86" t="s">
        <v>76</v>
      </c>
      <c r="K4" s="86" t="s">
        <v>74</v>
      </c>
      <c r="L4" s="86" t="s">
        <v>75</v>
      </c>
      <c r="M4" s="86" t="s">
        <v>76</v>
      </c>
      <c r="N4" s="86" t="s">
        <v>74</v>
      </c>
      <c r="O4" s="86" t="s">
        <v>75</v>
      </c>
      <c r="P4" s="86" t="s">
        <v>76</v>
      </c>
      <c r="Q4" s="86" t="s">
        <v>74</v>
      </c>
      <c r="R4" s="86" t="s">
        <v>75</v>
      </c>
      <c r="S4" s="86" t="s">
        <v>76</v>
      </c>
      <c r="T4" s="86" t="s">
        <v>74</v>
      </c>
      <c r="U4" s="86" t="s">
        <v>75</v>
      </c>
      <c r="V4" s="86" t="s">
        <v>76</v>
      </c>
      <c r="W4" s="86" t="s">
        <v>74</v>
      </c>
      <c r="X4" s="86" t="s">
        <v>75</v>
      </c>
      <c r="Y4" s="86" t="s">
        <v>76</v>
      </c>
      <c r="Z4" s="86" t="s">
        <v>74</v>
      </c>
      <c r="AA4" s="86" t="s">
        <v>75</v>
      </c>
      <c r="AB4" s="86" t="s">
        <v>76</v>
      </c>
      <c r="AC4" s="86" t="s">
        <v>80</v>
      </c>
      <c r="AD4" s="86" t="s">
        <v>75</v>
      </c>
      <c r="AE4" s="87"/>
      <c r="AF4" s="87" t="s">
        <v>76</v>
      </c>
      <c r="AG4" s="132"/>
      <c r="AH4" s="127"/>
      <c r="AI4" s="127"/>
      <c r="AJ4" s="128"/>
    </row>
    <row r="5" spans="1:36" s="39" customFormat="1" ht="11.25" customHeight="1">
      <c r="A5" s="37"/>
      <c r="B5" s="38" t="s">
        <v>3</v>
      </c>
      <c r="C5" s="38" t="s">
        <v>1</v>
      </c>
      <c r="D5" s="118" t="s">
        <v>98</v>
      </c>
      <c r="E5" s="38" t="s">
        <v>0</v>
      </c>
      <c r="F5" s="117" t="s">
        <v>90</v>
      </c>
      <c r="G5" s="40" t="s">
        <v>8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132"/>
      <c r="AH5" s="127"/>
      <c r="AI5" s="127"/>
      <c r="AJ5" s="128"/>
    </row>
    <row r="6" spans="1:36" ht="12.75">
      <c r="A6" s="22"/>
      <c r="B6" s="23" t="s">
        <v>4</v>
      </c>
      <c r="C6" s="96">
        <v>2</v>
      </c>
      <c r="D6" s="96">
        <v>3</v>
      </c>
      <c r="E6" s="96">
        <v>4</v>
      </c>
      <c r="F6" s="96">
        <v>5</v>
      </c>
      <c r="G6" s="96">
        <v>6</v>
      </c>
      <c r="H6" s="96">
        <v>7</v>
      </c>
      <c r="I6" s="96">
        <v>8</v>
      </c>
      <c r="J6" s="95">
        <v>9</v>
      </c>
      <c r="K6" s="96">
        <v>10</v>
      </c>
      <c r="L6" s="96">
        <v>11</v>
      </c>
      <c r="M6" s="95">
        <v>12</v>
      </c>
      <c r="N6" s="96">
        <v>13</v>
      </c>
      <c r="O6" s="96">
        <v>14</v>
      </c>
      <c r="P6" s="95">
        <v>15</v>
      </c>
      <c r="Q6" s="96">
        <v>16</v>
      </c>
      <c r="R6" s="96">
        <v>17</v>
      </c>
      <c r="S6" s="95">
        <v>18</v>
      </c>
      <c r="T6" s="96">
        <v>19</v>
      </c>
      <c r="U6" s="96">
        <v>20</v>
      </c>
      <c r="V6" s="95">
        <v>21</v>
      </c>
      <c r="W6" s="96">
        <v>22</v>
      </c>
      <c r="X6" s="96">
        <v>23</v>
      </c>
      <c r="Y6" s="95">
        <v>24</v>
      </c>
      <c r="Z6" s="96">
        <v>25</v>
      </c>
      <c r="AA6" s="96">
        <v>26</v>
      </c>
      <c r="AB6" s="95">
        <v>27</v>
      </c>
      <c r="AC6" s="96">
        <v>28</v>
      </c>
      <c r="AD6" s="96">
        <v>29</v>
      </c>
      <c r="AE6" s="96">
        <v>30</v>
      </c>
      <c r="AF6" s="96">
        <v>31</v>
      </c>
      <c r="AG6" s="96">
        <v>32</v>
      </c>
      <c r="AH6" s="96">
        <v>33</v>
      </c>
      <c r="AI6" s="96">
        <v>34</v>
      </c>
      <c r="AJ6" s="96">
        <v>34</v>
      </c>
    </row>
    <row r="7" spans="1:36" ht="21.75" customHeight="1">
      <c r="A7" s="65">
        <v>1</v>
      </c>
      <c r="B7" s="23">
        <v>1</v>
      </c>
      <c r="C7" s="103" t="s">
        <v>58</v>
      </c>
      <c r="D7" s="71" t="s">
        <v>66</v>
      </c>
      <c r="E7" s="72" t="s">
        <v>44</v>
      </c>
      <c r="F7" s="104" t="s">
        <v>82</v>
      </c>
      <c r="G7" s="74" t="s">
        <v>39</v>
      </c>
      <c r="H7" s="83"/>
      <c r="I7" s="83" t="s">
        <v>79</v>
      </c>
      <c r="J7" s="106">
        <f aca="true" t="shared" si="0" ref="J7:J28">IF(I7="да",H7*Z,IF(I7="нет",V,))</f>
        <v>0</v>
      </c>
      <c r="K7" s="83"/>
      <c r="L7" s="83" t="s">
        <v>79</v>
      </c>
      <c r="M7" s="106">
        <f aca="true" t="shared" si="1" ref="M7:M28">IF(L7="да",K7*Z,IF(L7="нет",V,))</f>
        <v>0</v>
      </c>
      <c r="N7" s="83"/>
      <c r="O7" s="83" t="s">
        <v>79</v>
      </c>
      <c r="P7" s="106">
        <f aca="true" t="shared" si="2" ref="P7:P28">IF(O7="да",N7*Z,IF(O7="нет",V,))</f>
        <v>0</v>
      </c>
      <c r="Q7" s="83">
        <v>1</v>
      </c>
      <c r="R7" s="83" t="s">
        <v>79</v>
      </c>
      <c r="S7" s="106">
        <f aca="true" t="shared" si="3" ref="S7:S28">IF(R7="да",Q7*Z,IF(R7="нет",V,))</f>
        <v>0.00011574074074074073</v>
      </c>
      <c r="T7" s="83">
        <v>2</v>
      </c>
      <c r="U7" s="83" t="s">
        <v>79</v>
      </c>
      <c r="V7" s="106">
        <f aca="true" t="shared" si="4" ref="V7:V28">IF(U7="да",T7*Z,IF(U7="нет",V,))</f>
        <v>0.00023148148148148146</v>
      </c>
      <c r="W7" s="83"/>
      <c r="X7" s="83" t="s">
        <v>79</v>
      </c>
      <c r="Y7" s="106">
        <f aca="true" t="shared" si="5" ref="Y7:Y28">IF(X7="да",W7*Z,IF(X7="нет",V,))</f>
        <v>0</v>
      </c>
      <c r="Z7" s="83">
        <v>1</v>
      </c>
      <c r="AA7" s="83" t="s">
        <v>79</v>
      </c>
      <c r="AB7" s="106">
        <f aca="true" t="shared" si="6" ref="AB7:AB28">IF(AA7="да",Z7*Z,IF(AA7="нет",V,))</f>
        <v>0.00011574074074074073</v>
      </c>
      <c r="AC7" s="83" t="s">
        <v>81</v>
      </c>
      <c r="AD7" s="83" t="s">
        <v>79</v>
      </c>
      <c r="AE7" s="101">
        <f aca="true" t="shared" si="7" ref="AE7:AE28">IF(AD7="нет",V,)</f>
        <v>0</v>
      </c>
      <c r="AF7" s="106">
        <f aca="true" t="shared" si="8" ref="AF7:AF28">IF(AC7="да",AE7,IF(AC7="нет",F,))</f>
        <v>0.00034722222222222224</v>
      </c>
      <c r="AG7" s="107">
        <f aca="true" t="shared" si="9" ref="AG7:AG12">AF7+AB7+Y7+V7+S7+P7+M7+J7</f>
        <v>0.0008101851851851852</v>
      </c>
      <c r="AH7" s="108">
        <v>0.0018726851851851853</v>
      </c>
      <c r="AI7" s="110">
        <f>AG7+AH7</f>
        <v>0.0026828703703703706</v>
      </c>
      <c r="AJ7" s="64"/>
    </row>
    <row r="8" spans="1:36" ht="21.75" customHeight="1">
      <c r="A8" s="65">
        <v>2</v>
      </c>
      <c r="B8" s="23">
        <v>2</v>
      </c>
      <c r="C8" s="103" t="s">
        <v>57</v>
      </c>
      <c r="D8" s="71" t="s">
        <v>66</v>
      </c>
      <c r="E8" s="72" t="s">
        <v>44</v>
      </c>
      <c r="F8" s="104" t="s">
        <v>27</v>
      </c>
      <c r="G8" s="75" t="s">
        <v>32</v>
      </c>
      <c r="H8" s="83"/>
      <c r="I8" s="83" t="s">
        <v>79</v>
      </c>
      <c r="J8" s="106">
        <f t="shared" si="0"/>
        <v>0</v>
      </c>
      <c r="K8" s="83"/>
      <c r="L8" s="83" t="s">
        <v>79</v>
      </c>
      <c r="M8" s="106">
        <f t="shared" si="1"/>
        <v>0</v>
      </c>
      <c r="N8" s="83">
        <v>5</v>
      </c>
      <c r="O8" s="83" t="s">
        <v>79</v>
      </c>
      <c r="P8" s="106">
        <f t="shared" si="2"/>
        <v>0.0005787037037037037</v>
      </c>
      <c r="Q8" s="83"/>
      <c r="R8" s="83" t="s">
        <v>79</v>
      </c>
      <c r="S8" s="106">
        <f t="shared" si="3"/>
        <v>0</v>
      </c>
      <c r="T8" s="83">
        <v>1</v>
      </c>
      <c r="U8" s="83" t="s">
        <v>79</v>
      </c>
      <c r="V8" s="106">
        <f t="shared" si="4"/>
        <v>0.00011574074074074073</v>
      </c>
      <c r="W8" s="83">
        <v>3</v>
      </c>
      <c r="X8" s="83" t="s">
        <v>79</v>
      </c>
      <c r="Y8" s="106">
        <f t="shared" si="5"/>
        <v>0.0003472222222222222</v>
      </c>
      <c r="Z8" s="83">
        <v>2</v>
      </c>
      <c r="AA8" s="83" t="s">
        <v>79</v>
      </c>
      <c r="AB8" s="106">
        <f t="shared" si="6"/>
        <v>0.00023148148148148146</v>
      </c>
      <c r="AC8" s="83" t="s">
        <v>81</v>
      </c>
      <c r="AD8" s="83" t="s">
        <v>79</v>
      </c>
      <c r="AE8" s="101">
        <f t="shared" si="7"/>
        <v>0</v>
      </c>
      <c r="AF8" s="106">
        <f t="shared" si="8"/>
        <v>0.00034722222222222224</v>
      </c>
      <c r="AG8" s="107">
        <f t="shared" si="9"/>
        <v>0.0016203703703703703</v>
      </c>
      <c r="AH8" s="109">
        <v>0.0026666666666666666</v>
      </c>
      <c r="AI8" s="110">
        <f aca="true" t="shared" si="10" ref="AI8:AI28">AG8+AH8</f>
        <v>0.004287037037037037</v>
      </c>
      <c r="AJ8" s="64"/>
    </row>
    <row r="9" spans="1:36" ht="21.75" customHeight="1">
      <c r="A9" s="65">
        <v>3</v>
      </c>
      <c r="B9" s="23">
        <v>3</v>
      </c>
      <c r="C9" s="103" t="s">
        <v>71</v>
      </c>
      <c r="D9" s="71" t="s">
        <v>66</v>
      </c>
      <c r="E9" s="72" t="s">
        <v>44</v>
      </c>
      <c r="F9" s="104" t="s">
        <v>82</v>
      </c>
      <c r="G9" s="75" t="s">
        <v>38</v>
      </c>
      <c r="H9" s="83">
        <v>1</v>
      </c>
      <c r="I9" s="83" t="s">
        <v>79</v>
      </c>
      <c r="J9" s="106">
        <f t="shared" si="0"/>
        <v>0.00011574074074074073</v>
      </c>
      <c r="K9" s="83"/>
      <c r="L9" s="83" t="s">
        <v>79</v>
      </c>
      <c r="M9" s="106">
        <f t="shared" si="1"/>
        <v>0</v>
      </c>
      <c r="N9" s="83"/>
      <c r="O9" s="83" t="s">
        <v>79</v>
      </c>
      <c r="P9" s="106">
        <f t="shared" si="2"/>
        <v>0</v>
      </c>
      <c r="Q9" s="83"/>
      <c r="R9" s="83" t="s">
        <v>79</v>
      </c>
      <c r="S9" s="106">
        <f t="shared" si="3"/>
        <v>0</v>
      </c>
      <c r="T9" s="83">
        <v>1</v>
      </c>
      <c r="U9" s="83" t="s">
        <v>79</v>
      </c>
      <c r="V9" s="106">
        <f t="shared" si="4"/>
        <v>0.00011574074074074073</v>
      </c>
      <c r="W9" s="83">
        <v>2</v>
      </c>
      <c r="X9" s="83" t="s">
        <v>79</v>
      </c>
      <c r="Y9" s="106">
        <f t="shared" si="5"/>
        <v>0.00023148148148148146</v>
      </c>
      <c r="Z9" s="83">
        <v>3</v>
      </c>
      <c r="AA9" s="83" t="s">
        <v>79</v>
      </c>
      <c r="AB9" s="106">
        <f t="shared" si="6"/>
        <v>0.0003472222222222222</v>
      </c>
      <c r="AC9" s="83" t="s">
        <v>79</v>
      </c>
      <c r="AD9" s="83" t="s">
        <v>79</v>
      </c>
      <c r="AE9" s="101">
        <f t="shared" si="7"/>
        <v>0</v>
      </c>
      <c r="AF9" s="106">
        <f t="shared" si="8"/>
        <v>0</v>
      </c>
      <c r="AG9" s="107">
        <f t="shared" si="9"/>
        <v>0.000810185185185185</v>
      </c>
      <c r="AH9" s="109">
        <v>0.0021377314814814813</v>
      </c>
      <c r="AI9" s="110">
        <f t="shared" si="10"/>
        <v>0.0029479166666666664</v>
      </c>
      <c r="AJ9" s="64"/>
    </row>
    <row r="10" spans="1:36" ht="21.75" customHeight="1">
      <c r="A10" s="65">
        <v>4</v>
      </c>
      <c r="B10" s="23">
        <v>5</v>
      </c>
      <c r="C10" s="104" t="s">
        <v>49</v>
      </c>
      <c r="D10" s="71" t="s">
        <v>66</v>
      </c>
      <c r="E10" s="72" t="s">
        <v>44</v>
      </c>
      <c r="F10" s="104" t="s">
        <v>25</v>
      </c>
      <c r="G10" s="74" t="s">
        <v>40</v>
      </c>
      <c r="H10" s="83"/>
      <c r="I10" s="83" t="s">
        <v>79</v>
      </c>
      <c r="J10" s="106">
        <f t="shared" si="0"/>
        <v>0</v>
      </c>
      <c r="K10" s="83"/>
      <c r="L10" s="83" t="s">
        <v>79</v>
      </c>
      <c r="M10" s="106">
        <f t="shared" si="1"/>
        <v>0</v>
      </c>
      <c r="N10" s="83"/>
      <c r="O10" s="83" t="s">
        <v>79</v>
      </c>
      <c r="P10" s="106">
        <f t="shared" si="2"/>
        <v>0</v>
      </c>
      <c r="Q10" s="83"/>
      <c r="R10" s="83" t="s">
        <v>79</v>
      </c>
      <c r="S10" s="106">
        <f t="shared" si="3"/>
        <v>0</v>
      </c>
      <c r="T10" s="83"/>
      <c r="U10" s="83" t="s">
        <v>79</v>
      </c>
      <c r="V10" s="106">
        <f t="shared" si="4"/>
        <v>0</v>
      </c>
      <c r="W10" s="83">
        <v>1</v>
      </c>
      <c r="X10" s="83" t="s">
        <v>79</v>
      </c>
      <c r="Y10" s="106">
        <f t="shared" si="5"/>
        <v>0.00011574074074074073</v>
      </c>
      <c r="Z10" s="83">
        <v>2</v>
      </c>
      <c r="AA10" s="83" t="s">
        <v>79</v>
      </c>
      <c r="AB10" s="106">
        <f t="shared" si="6"/>
        <v>0.00023148148148148146</v>
      </c>
      <c r="AC10" s="83" t="s">
        <v>79</v>
      </c>
      <c r="AD10" s="83" t="s">
        <v>79</v>
      </c>
      <c r="AE10" s="101">
        <f t="shared" si="7"/>
        <v>0</v>
      </c>
      <c r="AF10" s="106">
        <f t="shared" si="8"/>
        <v>0</v>
      </c>
      <c r="AG10" s="107">
        <f t="shared" si="9"/>
        <v>0.0003472222222222222</v>
      </c>
      <c r="AH10" s="109">
        <v>0.0027812500000000003</v>
      </c>
      <c r="AI10" s="110">
        <f t="shared" si="10"/>
        <v>0.0031284722222222226</v>
      </c>
      <c r="AJ10" s="64"/>
    </row>
    <row r="11" spans="1:36" ht="21.75" customHeight="1">
      <c r="A11" s="65">
        <v>5</v>
      </c>
      <c r="B11" s="23">
        <v>6</v>
      </c>
      <c r="C11" s="104" t="s">
        <v>53</v>
      </c>
      <c r="D11" s="71" t="s">
        <v>66</v>
      </c>
      <c r="E11" s="72" t="s">
        <v>44</v>
      </c>
      <c r="F11" s="104" t="s">
        <v>83</v>
      </c>
      <c r="G11" s="75" t="s">
        <v>35</v>
      </c>
      <c r="H11" s="83"/>
      <c r="I11" s="83" t="s">
        <v>79</v>
      </c>
      <c r="J11" s="106">
        <f t="shared" si="0"/>
        <v>0</v>
      </c>
      <c r="K11" s="83"/>
      <c r="L11" s="83" t="s">
        <v>79</v>
      </c>
      <c r="M11" s="106">
        <f t="shared" si="1"/>
        <v>0</v>
      </c>
      <c r="N11" s="83"/>
      <c r="O11" s="83" t="s">
        <v>79</v>
      </c>
      <c r="P11" s="106">
        <f t="shared" si="2"/>
        <v>0</v>
      </c>
      <c r="Q11" s="83">
        <v>1</v>
      </c>
      <c r="R11" s="83" t="s">
        <v>79</v>
      </c>
      <c r="S11" s="106">
        <f t="shared" si="3"/>
        <v>0.00011574074074074073</v>
      </c>
      <c r="T11" s="83"/>
      <c r="U11" s="83" t="s">
        <v>79</v>
      </c>
      <c r="V11" s="106">
        <f t="shared" si="4"/>
        <v>0</v>
      </c>
      <c r="W11" s="83"/>
      <c r="X11" s="83" t="s">
        <v>79</v>
      </c>
      <c r="Y11" s="106">
        <f t="shared" si="5"/>
        <v>0</v>
      </c>
      <c r="Z11" s="83">
        <v>3</v>
      </c>
      <c r="AA11" s="83" t="s">
        <v>79</v>
      </c>
      <c r="AB11" s="106">
        <f t="shared" si="6"/>
        <v>0.0003472222222222222</v>
      </c>
      <c r="AC11" s="83" t="s">
        <v>81</v>
      </c>
      <c r="AD11" s="83" t="s">
        <v>79</v>
      </c>
      <c r="AE11" s="101">
        <f t="shared" si="7"/>
        <v>0</v>
      </c>
      <c r="AF11" s="106">
        <f t="shared" si="8"/>
        <v>0.00034722222222222224</v>
      </c>
      <c r="AG11" s="107">
        <f t="shared" si="9"/>
        <v>0.000810185185185185</v>
      </c>
      <c r="AH11" s="109">
        <v>0.001611111111111111</v>
      </c>
      <c r="AI11" s="110">
        <f t="shared" si="10"/>
        <v>0.002421296296296296</v>
      </c>
      <c r="AJ11" s="64"/>
    </row>
    <row r="12" spans="1:36" ht="21.75" customHeight="1">
      <c r="A12" s="65">
        <v>6</v>
      </c>
      <c r="B12" s="23">
        <v>7</v>
      </c>
      <c r="C12" s="104" t="s">
        <v>46</v>
      </c>
      <c r="D12" s="71" t="s">
        <v>67</v>
      </c>
      <c r="E12" s="72" t="s">
        <v>43</v>
      </c>
      <c r="F12" s="104" t="s">
        <v>23</v>
      </c>
      <c r="G12" s="74" t="s">
        <v>33</v>
      </c>
      <c r="H12" s="83"/>
      <c r="I12" s="83" t="s">
        <v>79</v>
      </c>
      <c r="J12" s="106">
        <f t="shared" si="0"/>
        <v>0</v>
      </c>
      <c r="K12" s="83">
        <v>1</v>
      </c>
      <c r="L12" s="83" t="s">
        <v>79</v>
      </c>
      <c r="M12" s="106">
        <f t="shared" si="1"/>
        <v>0.00011574074074074073</v>
      </c>
      <c r="N12" s="83">
        <v>6</v>
      </c>
      <c r="O12" s="83" t="s">
        <v>79</v>
      </c>
      <c r="P12" s="106">
        <f t="shared" si="2"/>
        <v>0.0006944444444444444</v>
      </c>
      <c r="Q12" s="83">
        <v>2</v>
      </c>
      <c r="R12" s="83" t="s">
        <v>79</v>
      </c>
      <c r="S12" s="106">
        <f t="shared" si="3"/>
        <v>0.00023148148148148146</v>
      </c>
      <c r="T12" s="83">
        <v>1</v>
      </c>
      <c r="U12" s="83" t="s">
        <v>79</v>
      </c>
      <c r="V12" s="106">
        <f t="shared" si="4"/>
        <v>0.00011574074074074073</v>
      </c>
      <c r="W12" s="83">
        <v>2</v>
      </c>
      <c r="X12" s="83" t="s">
        <v>79</v>
      </c>
      <c r="Y12" s="106">
        <f t="shared" si="5"/>
        <v>0.00023148148148148146</v>
      </c>
      <c r="Z12" s="83"/>
      <c r="AA12" s="84" t="s">
        <v>81</v>
      </c>
      <c r="AB12" s="106">
        <f t="shared" si="6"/>
        <v>0.003472222222222222</v>
      </c>
      <c r="AC12" s="83" t="s">
        <v>79</v>
      </c>
      <c r="AD12" s="83" t="s">
        <v>79</v>
      </c>
      <c r="AE12" s="101">
        <f t="shared" si="7"/>
        <v>0</v>
      </c>
      <c r="AF12" s="106">
        <f t="shared" si="8"/>
        <v>0</v>
      </c>
      <c r="AG12" s="107">
        <f t="shared" si="9"/>
        <v>0.004861111111111111</v>
      </c>
      <c r="AH12" s="109">
        <v>0.0026087962962962966</v>
      </c>
      <c r="AI12" s="110">
        <f t="shared" si="10"/>
        <v>0.007469907407407408</v>
      </c>
      <c r="AJ12" s="64"/>
    </row>
    <row r="13" spans="1:36" ht="21.75" customHeight="1">
      <c r="A13" s="65">
        <v>7</v>
      </c>
      <c r="B13" s="23">
        <v>9</v>
      </c>
      <c r="C13" s="104" t="s">
        <v>62</v>
      </c>
      <c r="D13" s="71" t="s">
        <v>66</v>
      </c>
      <c r="E13" s="72" t="s">
        <v>44</v>
      </c>
      <c r="F13" s="104" t="s">
        <v>30</v>
      </c>
      <c r="G13" s="75" t="s">
        <v>32</v>
      </c>
      <c r="H13" s="83"/>
      <c r="I13" s="83" t="s">
        <v>79</v>
      </c>
      <c r="J13" s="106">
        <f t="shared" si="0"/>
        <v>0</v>
      </c>
      <c r="K13" s="83">
        <v>5</v>
      </c>
      <c r="L13" s="83" t="s">
        <v>79</v>
      </c>
      <c r="M13" s="106">
        <f t="shared" si="1"/>
        <v>0.0005787037037037037</v>
      </c>
      <c r="N13" s="83">
        <v>5</v>
      </c>
      <c r="O13" s="83" t="s">
        <v>79</v>
      </c>
      <c r="P13" s="106">
        <f t="shared" si="2"/>
        <v>0.0005787037037037037</v>
      </c>
      <c r="Q13" s="83"/>
      <c r="R13" s="83" t="s">
        <v>79</v>
      </c>
      <c r="S13" s="106">
        <f t="shared" si="3"/>
        <v>0</v>
      </c>
      <c r="T13" s="83">
        <v>2</v>
      </c>
      <c r="U13" s="83" t="s">
        <v>79</v>
      </c>
      <c r="V13" s="106">
        <f t="shared" si="4"/>
        <v>0.00023148148148148146</v>
      </c>
      <c r="W13" s="83">
        <v>1</v>
      </c>
      <c r="X13" s="83" t="s">
        <v>79</v>
      </c>
      <c r="Y13" s="106">
        <f t="shared" si="5"/>
        <v>0.00011574074074074073</v>
      </c>
      <c r="Z13" s="83">
        <v>4</v>
      </c>
      <c r="AA13" s="83" t="s">
        <v>79</v>
      </c>
      <c r="AB13" s="106">
        <f t="shared" si="6"/>
        <v>0.0004629629629629629</v>
      </c>
      <c r="AC13" s="83" t="s">
        <v>81</v>
      </c>
      <c r="AD13" s="83" t="s">
        <v>79</v>
      </c>
      <c r="AE13" s="101">
        <f t="shared" si="7"/>
        <v>0</v>
      </c>
      <c r="AF13" s="106">
        <f t="shared" si="8"/>
        <v>0.00034722222222222224</v>
      </c>
      <c r="AG13" s="107">
        <f aca="true" t="shared" si="11" ref="AG13:AG28">AF13+AB13+Y13+V13+S13+P13+M13+J13</f>
        <v>0.0023148148148148147</v>
      </c>
      <c r="AH13" s="109">
        <v>0.0038518518518518524</v>
      </c>
      <c r="AI13" s="110">
        <f t="shared" si="10"/>
        <v>0.0061666666666666675</v>
      </c>
      <c r="AJ13" s="64"/>
    </row>
    <row r="14" spans="1:36" ht="21.75" customHeight="1">
      <c r="A14" s="65">
        <v>8</v>
      </c>
      <c r="B14" s="23">
        <v>10</v>
      </c>
      <c r="C14" s="104" t="s">
        <v>63</v>
      </c>
      <c r="D14" s="71" t="s">
        <v>66</v>
      </c>
      <c r="E14" s="72" t="s">
        <v>44</v>
      </c>
      <c r="F14" s="104" t="s">
        <v>30</v>
      </c>
      <c r="G14" s="74" t="s">
        <v>34</v>
      </c>
      <c r="H14" s="83">
        <v>1</v>
      </c>
      <c r="I14" s="83" t="s">
        <v>79</v>
      </c>
      <c r="J14" s="106">
        <f t="shared" si="0"/>
        <v>0.00011574074074074073</v>
      </c>
      <c r="K14" s="83">
        <v>1</v>
      </c>
      <c r="L14" s="83" t="s">
        <v>79</v>
      </c>
      <c r="M14" s="106">
        <f t="shared" si="1"/>
        <v>0.00011574074074074073</v>
      </c>
      <c r="N14" s="83"/>
      <c r="O14" s="83" t="s">
        <v>79</v>
      </c>
      <c r="P14" s="106">
        <f t="shared" si="2"/>
        <v>0</v>
      </c>
      <c r="Q14" s="83">
        <v>3</v>
      </c>
      <c r="R14" s="83" t="s">
        <v>79</v>
      </c>
      <c r="S14" s="106">
        <f t="shared" si="3"/>
        <v>0.0003472222222222222</v>
      </c>
      <c r="T14" s="83">
        <v>1</v>
      </c>
      <c r="U14" s="83" t="s">
        <v>79</v>
      </c>
      <c r="V14" s="106">
        <f t="shared" si="4"/>
        <v>0.00011574074074074073</v>
      </c>
      <c r="W14" s="83">
        <v>1</v>
      </c>
      <c r="X14" s="83" t="s">
        <v>79</v>
      </c>
      <c r="Y14" s="106">
        <f t="shared" si="5"/>
        <v>0.00011574074074074073</v>
      </c>
      <c r="Z14" s="83">
        <v>2</v>
      </c>
      <c r="AA14" s="83" t="s">
        <v>79</v>
      </c>
      <c r="AB14" s="106">
        <f t="shared" si="6"/>
        <v>0.00023148148148148146</v>
      </c>
      <c r="AC14" s="83" t="s">
        <v>79</v>
      </c>
      <c r="AD14" s="83" t="s">
        <v>79</v>
      </c>
      <c r="AE14" s="101">
        <f t="shared" si="7"/>
        <v>0</v>
      </c>
      <c r="AF14" s="106">
        <f t="shared" si="8"/>
        <v>0</v>
      </c>
      <c r="AG14" s="107">
        <f t="shared" si="11"/>
        <v>0.0010416666666666664</v>
      </c>
      <c r="AH14" s="109">
        <v>0.0024722222222222224</v>
      </c>
      <c r="AI14" s="110">
        <f t="shared" si="10"/>
        <v>0.003513888888888889</v>
      </c>
      <c r="AJ14" s="64"/>
    </row>
    <row r="15" spans="1:36" ht="21.75" customHeight="1">
      <c r="A15" s="65">
        <v>9</v>
      </c>
      <c r="B15" s="23">
        <v>11</v>
      </c>
      <c r="C15" s="104" t="s">
        <v>47</v>
      </c>
      <c r="D15" s="71" t="s">
        <v>67</v>
      </c>
      <c r="E15" s="72" t="s">
        <v>43</v>
      </c>
      <c r="F15" s="104" t="s">
        <v>23</v>
      </c>
      <c r="G15" s="74" t="s">
        <v>34</v>
      </c>
      <c r="H15" s="83">
        <v>1</v>
      </c>
      <c r="I15" s="83" t="s">
        <v>79</v>
      </c>
      <c r="J15" s="106">
        <f t="shared" si="0"/>
        <v>0.00011574074074074073</v>
      </c>
      <c r="K15" s="83"/>
      <c r="L15" s="83" t="s">
        <v>79</v>
      </c>
      <c r="M15" s="106">
        <f t="shared" si="1"/>
        <v>0</v>
      </c>
      <c r="N15" s="83">
        <v>5</v>
      </c>
      <c r="O15" s="83" t="s">
        <v>79</v>
      </c>
      <c r="P15" s="106">
        <f t="shared" si="2"/>
        <v>0.0005787037037037037</v>
      </c>
      <c r="Q15" s="83"/>
      <c r="R15" s="83" t="s">
        <v>79</v>
      </c>
      <c r="S15" s="106">
        <f t="shared" si="3"/>
        <v>0</v>
      </c>
      <c r="T15" s="83">
        <v>2</v>
      </c>
      <c r="U15" s="83" t="s">
        <v>79</v>
      </c>
      <c r="V15" s="106">
        <f t="shared" si="4"/>
        <v>0.00023148148148148146</v>
      </c>
      <c r="W15" s="83"/>
      <c r="X15" s="83" t="s">
        <v>79</v>
      </c>
      <c r="Y15" s="106">
        <f t="shared" si="5"/>
        <v>0</v>
      </c>
      <c r="Z15" s="83"/>
      <c r="AA15" s="84" t="s">
        <v>81</v>
      </c>
      <c r="AB15" s="106">
        <f t="shared" si="6"/>
        <v>0.003472222222222222</v>
      </c>
      <c r="AC15" s="83" t="s">
        <v>81</v>
      </c>
      <c r="AD15" s="83" t="s">
        <v>79</v>
      </c>
      <c r="AE15" s="101">
        <f t="shared" si="7"/>
        <v>0</v>
      </c>
      <c r="AF15" s="106">
        <f t="shared" si="8"/>
        <v>0.00034722222222222224</v>
      </c>
      <c r="AG15" s="107">
        <f t="shared" si="11"/>
        <v>0.00474537037037037</v>
      </c>
      <c r="AH15" s="109">
        <v>0.004118055555555555</v>
      </c>
      <c r="AI15" s="110">
        <f t="shared" si="10"/>
        <v>0.008863425925925926</v>
      </c>
      <c r="AJ15" s="64"/>
    </row>
    <row r="16" spans="1:36" ht="21.75" customHeight="1">
      <c r="A16" s="65">
        <v>10</v>
      </c>
      <c r="B16" s="23">
        <v>12</v>
      </c>
      <c r="C16" s="104" t="s">
        <v>48</v>
      </c>
      <c r="D16" s="71" t="s">
        <v>66</v>
      </c>
      <c r="E16" s="72" t="s">
        <v>44</v>
      </c>
      <c r="F16" s="104" t="s">
        <v>24</v>
      </c>
      <c r="G16" s="74" t="s">
        <v>36</v>
      </c>
      <c r="H16" s="83"/>
      <c r="I16" s="83" t="s">
        <v>79</v>
      </c>
      <c r="J16" s="106">
        <f t="shared" si="0"/>
        <v>0</v>
      </c>
      <c r="K16" s="83">
        <v>2</v>
      </c>
      <c r="L16" s="83" t="s">
        <v>79</v>
      </c>
      <c r="M16" s="106">
        <f t="shared" si="1"/>
        <v>0.00023148148148148146</v>
      </c>
      <c r="N16" s="83"/>
      <c r="O16" s="83" t="s">
        <v>79</v>
      </c>
      <c r="P16" s="106">
        <f t="shared" si="2"/>
        <v>0</v>
      </c>
      <c r="Q16" s="83">
        <v>3</v>
      </c>
      <c r="R16" s="83" t="s">
        <v>79</v>
      </c>
      <c r="S16" s="106">
        <f t="shared" si="3"/>
        <v>0.0003472222222222222</v>
      </c>
      <c r="T16" s="83"/>
      <c r="U16" s="83" t="s">
        <v>79</v>
      </c>
      <c r="V16" s="106">
        <f t="shared" si="4"/>
        <v>0</v>
      </c>
      <c r="W16" s="83"/>
      <c r="X16" s="83" t="s">
        <v>79</v>
      </c>
      <c r="Y16" s="106">
        <f t="shared" si="5"/>
        <v>0</v>
      </c>
      <c r="Z16" s="83">
        <v>10</v>
      </c>
      <c r="AA16" s="83" t="s">
        <v>79</v>
      </c>
      <c r="AB16" s="106">
        <f t="shared" si="6"/>
        <v>0.0011574074074074073</v>
      </c>
      <c r="AC16" s="83" t="s">
        <v>81</v>
      </c>
      <c r="AD16" s="83" t="s">
        <v>79</v>
      </c>
      <c r="AE16" s="101">
        <f t="shared" si="7"/>
        <v>0</v>
      </c>
      <c r="AF16" s="106">
        <f t="shared" si="8"/>
        <v>0.00034722222222222224</v>
      </c>
      <c r="AG16" s="107">
        <f t="shared" si="11"/>
        <v>0.0020833333333333333</v>
      </c>
      <c r="AH16" s="109">
        <v>0.0030104166666666664</v>
      </c>
      <c r="AI16" s="110">
        <f t="shared" si="10"/>
        <v>0.005093749999999999</v>
      </c>
      <c r="AJ16" s="64"/>
    </row>
    <row r="17" spans="1:36" ht="21.75" customHeight="1">
      <c r="A17" s="65">
        <v>11</v>
      </c>
      <c r="B17" s="23">
        <v>13</v>
      </c>
      <c r="C17" s="104" t="s">
        <v>61</v>
      </c>
      <c r="D17" s="71" t="s">
        <v>66</v>
      </c>
      <c r="E17" s="72" t="s">
        <v>44</v>
      </c>
      <c r="F17" s="104" t="s">
        <v>29</v>
      </c>
      <c r="G17" s="75" t="s">
        <v>22</v>
      </c>
      <c r="H17" s="83"/>
      <c r="I17" s="83" t="s">
        <v>79</v>
      </c>
      <c r="J17" s="106">
        <f t="shared" si="0"/>
        <v>0</v>
      </c>
      <c r="K17" s="83">
        <v>1</v>
      </c>
      <c r="L17" s="83" t="s">
        <v>79</v>
      </c>
      <c r="M17" s="106">
        <f t="shared" si="1"/>
        <v>0.00011574074074074073</v>
      </c>
      <c r="N17" s="83">
        <v>5</v>
      </c>
      <c r="O17" s="83" t="s">
        <v>79</v>
      </c>
      <c r="P17" s="106">
        <f t="shared" si="2"/>
        <v>0.0005787037037037037</v>
      </c>
      <c r="Q17" s="83">
        <v>1</v>
      </c>
      <c r="R17" s="83" t="s">
        <v>79</v>
      </c>
      <c r="S17" s="106">
        <f t="shared" si="3"/>
        <v>0.00011574074074074073</v>
      </c>
      <c r="T17" s="83"/>
      <c r="U17" s="83" t="s">
        <v>79</v>
      </c>
      <c r="V17" s="106">
        <f t="shared" si="4"/>
        <v>0</v>
      </c>
      <c r="W17" s="83"/>
      <c r="X17" s="83" t="s">
        <v>79</v>
      </c>
      <c r="Y17" s="106">
        <f t="shared" si="5"/>
        <v>0</v>
      </c>
      <c r="Z17" s="83">
        <v>8</v>
      </c>
      <c r="AA17" s="83" t="s">
        <v>79</v>
      </c>
      <c r="AB17" s="106">
        <f t="shared" si="6"/>
        <v>0.0009259259259259259</v>
      </c>
      <c r="AC17" s="83" t="s">
        <v>81</v>
      </c>
      <c r="AD17" s="83" t="s">
        <v>79</v>
      </c>
      <c r="AE17" s="101">
        <f t="shared" si="7"/>
        <v>0</v>
      </c>
      <c r="AF17" s="106">
        <f t="shared" si="8"/>
        <v>0.00034722222222222224</v>
      </c>
      <c r="AG17" s="107">
        <f t="shared" si="11"/>
        <v>0.0020833333333333333</v>
      </c>
      <c r="AH17" s="109">
        <v>0.0035405092592592593</v>
      </c>
      <c r="AI17" s="110">
        <f t="shared" si="10"/>
        <v>0.005623842592592593</v>
      </c>
      <c r="AJ17" s="64"/>
    </row>
    <row r="18" spans="1:36" ht="21.75" customHeight="1">
      <c r="A18" s="65">
        <v>12</v>
      </c>
      <c r="B18" s="23">
        <v>14</v>
      </c>
      <c r="C18" s="103" t="s">
        <v>59</v>
      </c>
      <c r="D18" s="71" t="s">
        <v>68</v>
      </c>
      <c r="E18" s="72" t="s">
        <v>45</v>
      </c>
      <c r="F18" s="104" t="s">
        <v>28</v>
      </c>
      <c r="G18" s="74" t="s">
        <v>37</v>
      </c>
      <c r="H18" s="83"/>
      <c r="I18" s="83" t="s">
        <v>79</v>
      </c>
      <c r="J18" s="106">
        <f t="shared" si="0"/>
        <v>0</v>
      </c>
      <c r="K18" s="83">
        <v>1</v>
      </c>
      <c r="L18" s="83" t="s">
        <v>79</v>
      </c>
      <c r="M18" s="106">
        <f t="shared" si="1"/>
        <v>0.00011574074074074073</v>
      </c>
      <c r="N18" s="83">
        <v>6</v>
      </c>
      <c r="O18" s="83" t="s">
        <v>79</v>
      </c>
      <c r="P18" s="106">
        <f t="shared" si="2"/>
        <v>0.0006944444444444444</v>
      </c>
      <c r="Q18" s="83">
        <v>1</v>
      </c>
      <c r="R18" s="83" t="s">
        <v>79</v>
      </c>
      <c r="S18" s="106">
        <f t="shared" si="3"/>
        <v>0.00011574074074074073</v>
      </c>
      <c r="T18" s="83">
        <v>1</v>
      </c>
      <c r="U18" s="83" t="s">
        <v>79</v>
      </c>
      <c r="V18" s="106">
        <f t="shared" si="4"/>
        <v>0.00011574074074074073</v>
      </c>
      <c r="W18" s="83">
        <v>1</v>
      </c>
      <c r="X18" s="83" t="s">
        <v>79</v>
      </c>
      <c r="Y18" s="106">
        <f t="shared" si="5"/>
        <v>0.00011574074074074073</v>
      </c>
      <c r="Z18" s="83"/>
      <c r="AA18" s="84" t="s">
        <v>81</v>
      </c>
      <c r="AB18" s="106">
        <f t="shared" si="6"/>
        <v>0.003472222222222222</v>
      </c>
      <c r="AC18" s="83" t="s">
        <v>81</v>
      </c>
      <c r="AD18" s="83" t="s">
        <v>79</v>
      </c>
      <c r="AE18" s="101">
        <f t="shared" si="7"/>
        <v>0</v>
      </c>
      <c r="AF18" s="106">
        <f t="shared" si="8"/>
        <v>0.00034722222222222224</v>
      </c>
      <c r="AG18" s="107">
        <f t="shared" si="11"/>
        <v>0.004976851851851852</v>
      </c>
      <c r="AH18" s="109">
        <v>0.0034710648148148144</v>
      </c>
      <c r="AI18" s="110">
        <f t="shared" si="10"/>
        <v>0.008447916666666666</v>
      </c>
      <c r="AJ18" s="64"/>
    </row>
    <row r="19" spans="1:36" ht="21.75" customHeight="1">
      <c r="A19" s="65">
        <v>13</v>
      </c>
      <c r="B19" s="23">
        <v>15</v>
      </c>
      <c r="C19" s="104" t="s">
        <v>56</v>
      </c>
      <c r="D19" s="71" t="s">
        <v>66</v>
      </c>
      <c r="E19" s="72" t="s">
        <v>44</v>
      </c>
      <c r="F19" s="104" t="s">
        <v>84</v>
      </c>
      <c r="G19" s="75" t="s">
        <v>37</v>
      </c>
      <c r="H19" s="83"/>
      <c r="I19" s="83" t="s">
        <v>79</v>
      </c>
      <c r="J19" s="106">
        <f t="shared" si="0"/>
        <v>0</v>
      </c>
      <c r="K19" s="83">
        <v>6</v>
      </c>
      <c r="L19" s="83" t="s">
        <v>79</v>
      </c>
      <c r="M19" s="106">
        <f t="shared" si="1"/>
        <v>0.0006944444444444444</v>
      </c>
      <c r="N19" s="83"/>
      <c r="O19" s="83" t="s">
        <v>79</v>
      </c>
      <c r="P19" s="106">
        <f t="shared" si="2"/>
        <v>0</v>
      </c>
      <c r="Q19" s="83"/>
      <c r="R19" s="83" t="s">
        <v>79</v>
      </c>
      <c r="S19" s="106">
        <f t="shared" si="3"/>
        <v>0</v>
      </c>
      <c r="T19" s="83"/>
      <c r="U19" s="83" t="s">
        <v>79</v>
      </c>
      <c r="V19" s="106">
        <f t="shared" si="4"/>
        <v>0</v>
      </c>
      <c r="W19" s="83">
        <v>1</v>
      </c>
      <c r="X19" s="83" t="s">
        <v>79</v>
      </c>
      <c r="Y19" s="106">
        <f t="shared" si="5"/>
        <v>0.00011574074074074073</v>
      </c>
      <c r="Z19" s="83"/>
      <c r="AA19" s="84" t="s">
        <v>81</v>
      </c>
      <c r="AB19" s="106">
        <f t="shared" si="6"/>
        <v>0.003472222222222222</v>
      </c>
      <c r="AC19" s="83" t="s">
        <v>81</v>
      </c>
      <c r="AD19" s="83" t="s">
        <v>79</v>
      </c>
      <c r="AE19" s="101">
        <f t="shared" si="7"/>
        <v>0</v>
      </c>
      <c r="AF19" s="106">
        <f t="shared" si="8"/>
        <v>0.00034722222222222224</v>
      </c>
      <c r="AG19" s="107">
        <f t="shared" si="11"/>
        <v>0.004629629629629629</v>
      </c>
      <c r="AH19" s="109">
        <v>0.0027650462962962963</v>
      </c>
      <c r="AI19" s="110">
        <f t="shared" si="10"/>
        <v>0.007394675925925926</v>
      </c>
      <c r="AJ19" s="64"/>
    </row>
    <row r="20" spans="1:36" ht="21.75" customHeight="1">
      <c r="A20" s="65">
        <v>14</v>
      </c>
      <c r="B20" s="23">
        <v>16</v>
      </c>
      <c r="C20" s="104" t="s">
        <v>50</v>
      </c>
      <c r="D20" s="71" t="s">
        <v>66</v>
      </c>
      <c r="E20" s="72" t="s">
        <v>44</v>
      </c>
      <c r="F20" s="104" t="s">
        <v>25</v>
      </c>
      <c r="G20" s="75" t="s">
        <v>38</v>
      </c>
      <c r="H20" s="83"/>
      <c r="I20" s="83" t="s">
        <v>79</v>
      </c>
      <c r="J20" s="106">
        <f t="shared" si="0"/>
        <v>0</v>
      </c>
      <c r="K20" s="83"/>
      <c r="L20" s="83" t="s">
        <v>79</v>
      </c>
      <c r="M20" s="106">
        <f t="shared" si="1"/>
        <v>0</v>
      </c>
      <c r="N20" s="83">
        <v>1</v>
      </c>
      <c r="O20" s="83" t="s">
        <v>79</v>
      </c>
      <c r="P20" s="106">
        <f t="shared" si="2"/>
        <v>0.00011574074074074073</v>
      </c>
      <c r="Q20" s="83"/>
      <c r="R20" s="83" t="s">
        <v>79</v>
      </c>
      <c r="S20" s="106">
        <f t="shared" si="3"/>
        <v>0</v>
      </c>
      <c r="T20" s="83">
        <v>1</v>
      </c>
      <c r="U20" s="83" t="s">
        <v>79</v>
      </c>
      <c r="V20" s="106">
        <f t="shared" si="4"/>
        <v>0.00011574074074074073</v>
      </c>
      <c r="W20" s="83"/>
      <c r="X20" s="83" t="s">
        <v>79</v>
      </c>
      <c r="Y20" s="106">
        <f t="shared" si="5"/>
        <v>0</v>
      </c>
      <c r="Z20" s="83">
        <v>1</v>
      </c>
      <c r="AA20" s="83" t="s">
        <v>79</v>
      </c>
      <c r="AB20" s="106">
        <f t="shared" si="6"/>
        <v>0.00011574074074074073</v>
      </c>
      <c r="AC20" s="83" t="s">
        <v>81</v>
      </c>
      <c r="AD20" s="83" t="s">
        <v>79</v>
      </c>
      <c r="AE20" s="101">
        <f t="shared" si="7"/>
        <v>0</v>
      </c>
      <c r="AF20" s="106">
        <f t="shared" si="8"/>
        <v>0.00034722222222222224</v>
      </c>
      <c r="AG20" s="107">
        <f t="shared" si="11"/>
        <v>0.0006944444444444444</v>
      </c>
      <c r="AH20" s="109">
        <v>0.002530092592592593</v>
      </c>
      <c r="AI20" s="110">
        <f t="shared" si="10"/>
        <v>0.003224537037037037</v>
      </c>
      <c r="AJ20" s="64"/>
    </row>
    <row r="21" spans="1:36" ht="21.75" customHeight="1">
      <c r="A21" s="65">
        <v>15</v>
      </c>
      <c r="B21" s="23">
        <v>17</v>
      </c>
      <c r="C21" s="104" t="s">
        <v>55</v>
      </c>
      <c r="D21" s="71" t="s">
        <v>66</v>
      </c>
      <c r="E21" s="72" t="s">
        <v>44</v>
      </c>
      <c r="F21" s="104" t="s">
        <v>84</v>
      </c>
      <c r="G21" s="75" t="s">
        <v>42</v>
      </c>
      <c r="H21" s="83"/>
      <c r="I21" s="83" t="s">
        <v>79</v>
      </c>
      <c r="J21" s="106">
        <f t="shared" si="0"/>
        <v>0</v>
      </c>
      <c r="K21" s="83"/>
      <c r="L21" s="83" t="s">
        <v>79</v>
      </c>
      <c r="M21" s="106">
        <f t="shared" si="1"/>
        <v>0</v>
      </c>
      <c r="N21" s="83">
        <v>1</v>
      </c>
      <c r="O21" s="83" t="s">
        <v>79</v>
      </c>
      <c r="P21" s="106">
        <f t="shared" si="2"/>
        <v>0.00011574074074074073</v>
      </c>
      <c r="Q21" s="83">
        <v>1</v>
      </c>
      <c r="R21" s="83" t="s">
        <v>79</v>
      </c>
      <c r="S21" s="106">
        <f t="shared" si="3"/>
        <v>0.00011574074074074073</v>
      </c>
      <c r="T21" s="83">
        <v>2</v>
      </c>
      <c r="U21" s="83" t="s">
        <v>79</v>
      </c>
      <c r="V21" s="106">
        <f t="shared" si="4"/>
        <v>0.00023148148148148146</v>
      </c>
      <c r="W21" s="83"/>
      <c r="X21" s="83" t="s">
        <v>79</v>
      </c>
      <c r="Y21" s="106">
        <f t="shared" si="5"/>
        <v>0</v>
      </c>
      <c r="Z21" s="83">
        <v>2</v>
      </c>
      <c r="AA21" s="83" t="s">
        <v>79</v>
      </c>
      <c r="AB21" s="106">
        <f t="shared" si="6"/>
        <v>0.00023148148148148146</v>
      </c>
      <c r="AC21" s="83" t="s">
        <v>79</v>
      </c>
      <c r="AD21" s="83" t="s">
        <v>79</v>
      </c>
      <c r="AE21" s="101">
        <f t="shared" si="7"/>
        <v>0</v>
      </c>
      <c r="AF21" s="106">
        <f t="shared" si="8"/>
        <v>0</v>
      </c>
      <c r="AG21" s="107">
        <f t="shared" si="11"/>
        <v>0.0006944444444444444</v>
      </c>
      <c r="AH21" s="109">
        <v>0.001980324074074074</v>
      </c>
      <c r="AI21" s="110">
        <f t="shared" si="10"/>
        <v>0.002674768518518518</v>
      </c>
      <c r="AJ21" s="64"/>
    </row>
    <row r="22" spans="1:36" ht="21.75" customHeight="1">
      <c r="A22" s="65">
        <v>16</v>
      </c>
      <c r="B22" s="23">
        <v>18</v>
      </c>
      <c r="C22" s="104" t="s">
        <v>72</v>
      </c>
      <c r="D22" s="71" t="s">
        <v>66</v>
      </c>
      <c r="E22" s="73" t="s">
        <v>44</v>
      </c>
      <c r="F22" s="104" t="s">
        <v>24</v>
      </c>
      <c r="G22" s="21" t="s">
        <v>38</v>
      </c>
      <c r="H22" s="32"/>
      <c r="I22" s="32" t="s">
        <v>79</v>
      </c>
      <c r="J22" s="106">
        <f t="shared" si="0"/>
        <v>0</v>
      </c>
      <c r="K22" s="32"/>
      <c r="L22" s="83" t="s">
        <v>79</v>
      </c>
      <c r="M22" s="106">
        <f t="shared" si="1"/>
        <v>0</v>
      </c>
      <c r="N22" s="32">
        <v>3</v>
      </c>
      <c r="O22" s="83" t="s">
        <v>79</v>
      </c>
      <c r="P22" s="106">
        <f t="shared" si="2"/>
        <v>0.0003472222222222222</v>
      </c>
      <c r="Q22" s="32"/>
      <c r="R22" s="83" t="s">
        <v>79</v>
      </c>
      <c r="S22" s="106">
        <f t="shared" si="3"/>
        <v>0</v>
      </c>
      <c r="T22" s="32">
        <v>2</v>
      </c>
      <c r="U22" s="83" t="s">
        <v>79</v>
      </c>
      <c r="V22" s="106">
        <f t="shared" si="4"/>
        <v>0.00023148148148148146</v>
      </c>
      <c r="W22" s="32"/>
      <c r="X22" s="83" t="s">
        <v>79</v>
      </c>
      <c r="Y22" s="106">
        <f t="shared" si="5"/>
        <v>0</v>
      </c>
      <c r="Z22" s="32"/>
      <c r="AA22" s="83" t="s">
        <v>79</v>
      </c>
      <c r="AB22" s="106">
        <f t="shared" si="6"/>
        <v>0</v>
      </c>
      <c r="AC22" s="83" t="s">
        <v>79</v>
      </c>
      <c r="AD22" s="84" t="s">
        <v>81</v>
      </c>
      <c r="AE22" s="101">
        <f t="shared" si="7"/>
        <v>0.003472222222222222</v>
      </c>
      <c r="AF22" s="106">
        <f t="shared" si="8"/>
        <v>0.003472222222222222</v>
      </c>
      <c r="AG22" s="107">
        <f t="shared" si="11"/>
        <v>0.004050925925925926</v>
      </c>
      <c r="AH22" s="109">
        <v>0.0038310185185185183</v>
      </c>
      <c r="AI22" s="110">
        <f t="shared" si="10"/>
        <v>0.007881944444444445</v>
      </c>
      <c r="AJ22" s="64"/>
    </row>
    <row r="23" spans="1:36" ht="21.75" customHeight="1">
      <c r="A23" s="65">
        <v>17</v>
      </c>
      <c r="B23" s="23">
        <v>19</v>
      </c>
      <c r="C23" s="104" t="s">
        <v>64</v>
      </c>
      <c r="D23" s="71" t="s">
        <v>67</v>
      </c>
      <c r="E23" s="72" t="s">
        <v>43</v>
      </c>
      <c r="F23" s="104" t="s">
        <v>31</v>
      </c>
      <c r="G23" s="74" t="s">
        <v>22</v>
      </c>
      <c r="H23" s="83"/>
      <c r="I23" s="83" t="s">
        <v>79</v>
      </c>
      <c r="J23" s="106">
        <f t="shared" si="0"/>
        <v>0</v>
      </c>
      <c r="K23" s="83">
        <v>2</v>
      </c>
      <c r="L23" s="83" t="s">
        <v>79</v>
      </c>
      <c r="M23" s="106">
        <f t="shared" si="1"/>
        <v>0.00023148148148148146</v>
      </c>
      <c r="N23" s="83">
        <v>3</v>
      </c>
      <c r="O23" s="83" t="s">
        <v>79</v>
      </c>
      <c r="P23" s="106">
        <f t="shared" si="2"/>
        <v>0.0003472222222222222</v>
      </c>
      <c r="Q23" s="83">
        <v>1</v>
      </c>
      <c r="R23" s="83" t="s">
        <v>79</v>
      </c>
      <c r="S23" s="106">
        <f t="shared" si="3"/>
        <v>0.00011574074074074073</v>
      </c>
      <c r="T23" s="83">
        <v>3</v>
      </c>
      <c r="U23" s="83" t="s">
        <v>79</v>
      </c>
      <c r="V23" s="106">
        <f t="shared" si="4"/>
        <v>0.0003472222222222222</v>
      </c>
      <c r="W23" s="83"/>
      <c r="X23" s="83" t="s">
        <v>79</v>
      </c>
      <c r="Y23" s="106">
        <f t="shared" si="5"/>
        <v>0</v>
      </c>
      <c r="Z23" s="83">
        <v>5</v>
      </c>
      <c r="AA23" s="83" t="s">
        <v>79</v>
      </c>
      <c r="AB23" s="106">
        <f t="shared" si="6"/>
        <v>0.0005787037037037037</v>
      </c>
      <c r="AC23" s="83" t="s">
        <v>81</v>
      </c>
      <c r="AD23" s="83" t="s">
        <v>79</v>
      </c>
      <c r="AE23" s="101">
        <f t="shared" si="7"/>
        <v>0</v>
      </c>
      <c r="AF23" s="106">
        <f t="shared" si="8"/>
        <v>0.00034722222222222224</v>
      </c>
      <c r="AG23" s="107">
        <f t="shared" si="11"/>
        <v>0.0019675925925925924</v>
      </c>
      <c r="AH23" s="109">
        <v>0.0022199074074074074</v>
      </c>
      <c r="AI23" s="110">
        <f t="shared" si="10"/>
        <v>0.0041875</v>
      </c>
      <c r="AJ23" s="64"/>
    </row>
    <row r="24" spans="1:36" ht="21.75" customHeight="1">
      <c r="A24" s="65">
        <v>18</v>
      </c>
      <c r="B24" s="23">
        <v>20</v>
      </c>
      <c r="C24" s="104" t="s">
        <v>54</v>
      </c>
      <c r="D24" s="71" t="s">
        <v>66</v>
      </c>
      <c r="E24" s="72" t="s">
        <v>44</v>
      </c>
      <c r="F24" s="104" t="s">
        <v>83</v>
      </c>
      <c r="G24" s="74" t="s">
        <v>32</v>
      </c>
      <c r="H24" s="83"/>
      <c r="I24" s="83" t="s">
        <v>79</v>
      </c>
      <c r="J24" s="106">
        <f t="shared" si="0"/>
        <v>0</v>
      </c>
      <c r="K24" s="83"/>
      <c r="L24" s="83" t="s">
        <v>79</v>
      </c>
      <c r="M24" s="106">
        <f t="shared" si="1"/>
        <v>0</v>
      </c>
      <c r="N24" s="83"/>
      <c r="O24" s="83" t="s">
        <v>79</v>
      </c>
      <c r="P24" s="106">
        <f t="shared" si="2"/>
        <v>0</v>
      </c>
      <c r="Q24" s="83"/>
      <c r="R24" s="83" t="s">
        <v>79</v>
      </c>
      <c r="S24" s="106">
        <f t="shared" si="3"/>
        <v>0</v>
      </c>
      <c r="T24" s="83"/>
      <c r="U24" s="83" t="s">
        <v>79</v>
      </c>
      <c r="V24" s="106">
        <f t="shared" si="4"/>
        <v>0</v>
      </c>
      <c r="W24" s="83">
        <v>2</v>
      </c>
      <c r="X24" s="83" t="s">
        <v>79</v>
      </c>
      <c r="Y24" s="106">
        <f t="shared" si="5"/>
        <v>0.00023148148148148146</v>
      </c>
      <c r="Z24" s="83"/>
      <c r="AA24" s="83" t="s">
        <v>79</v>
      </c>
      <c r="AB24" s="106">
        <f t="shared" si="6"/>
        <v>0</v>
      </c>
      <c r="AC24" s="83" t="s">
        <v>79</v>
      </c>
      <c r="AD24" s="83" t="s">
        <v>79</v>
      </c>
      <c r="AE24" s="101">
        <f t="shared" si="7"/>
        <v>0</v>
      </c>
      <c r="AF24" s="106">
        <f t="shared" si="8"/>
        <v>0</v>
      </c>
      <c r="AG24" s="107">
        <f t="shared" si="11"/>
        <v>0.00023148148148148146</v>
      </c>
      <c r="AH24" s="109">
        <v>0.0020625</v>
      </c>
      <c r="AI24" s="110">
        <f t="shared" si="10"/>
        <v>0.0022939814814814815</v>
      </c>
      <c r="AJ24" s="64"/>
    </row>
    <row r="25" spans="1:36" ht="21.75" customHeight="1">
      <c r="A25" s="65">
        <v>19</v>
      </c>
      <c r="B25" s="23">
        <v>21</v>
      </c>
      <c r="C25" s="104" t="s">
        <v>65</v>
      </c>
      <c r="D25" s="71" t="s">
        <v>67</v>
      </c>
      <c r="E25" s="72" t="s">
        <v>43</v>
      </c>
      <c r="F25" s="104" t="s">
        <v>31</v>
      </c>
      <c r="G25" s="75" t="s">
        <v>32</v>
      </c>
      <c r="H25" s="83"/>
      <c r="I25" s="83" t="s">
        <v>79</v>
      </c>
      <c r="J25" s="106">
        <f t="shared" si="0"/>
        <v>0</v>
      </c>
      <c r="K25" s="83">
        <v>1</v>
      </c>
      <c r="L25" s="83" t="s">
        <v>79</v>
      </c>
      <c r="M25" s="106">
        <f t="shared" si="1"/>
        <v>0.00011574074074074073</v>
      </c>
      <c r="N25" s="83">
        <v>4</v>
      </c>
      <c r="O25" s="83" t="s">
        <v>79</v>
      </c>
      <c r="P25" s="106">
        <f t="shared" si="2"/>
        <v>0.0004629629629629629</v>
      </c>
      <c r="Q25" s="83">
        <v>1</v>
      </c>
      <c r="R25" s="83" t="s">
        <v>79</v>
      </c>
      <c r="S25" s="106">
        <f t="shared" si="3"/>
        <v>0.00011574074074074073</v>
      </c>
      <c r="T25" s="83">
        <v>1</v>
      </c>
      <c r="U25" s="83" t="s">
        <v>79</v>
      </c>
      <c r="V25" s="106">
        <f t="shared" si="4"/>
        <v>0.00011574074074074073</v>
      </c>
      <c r="W25" s="83">
        <v>1</v>
      </c>
      <c r="X25" s="83" t="s">
        <v>79</v>
      </c>
      <c r="Y25" s="106">
        <f t="shared" si="5"/>
        <v>0.00011574074074074073</v>
      </c>
      <c r="Z25" s="83"/>
      <c r="AA25" s="84" t="s">
        <v>81</v>
      </c>
      <c r="AB25" s="106">
        <f t="shared" si="6"/>
        <v>0.003472222222222222</v>
      </c>
      <c r="AC25" s="83" t="s">
        <v>81</v>
      </c>
      <c r="AD25" s="83" t="s">
        <v>79</v>
      </c>
      <c r="AE25" s="101">
        <f t="shared" si="7"/>
        <v>0</v>
      </c>
      <c r="AF25" s="106">
        <f t="shared" si="8"/>
        <v>0.00034722222222222224</v>
      </c>
      <c r="AG25" s="107">
        <f t="shared" si="11"/>
        <v>0.00474537037037037</v>
      </c>
      <c r="AH25" s="109">
        <v>0.003462962962962963</v>
      </c>
      <c r="AI25" s="110">
        <f t="shared" si="10"/>
        <v>0.008208333333333333</v>
      </c>
      <c r="AJ25" s="64"/>
    </row>
    <row r="26" spans="1:36" ht="21.75" customHeight="1">
      <c r="A26" s="65">
        <v>20</v>
      </c>
      <c r="B26" s="23">
        <v>22</v>
      </c>
      <c r="C26" s="104" t="s">
        <v>51</v>
      </c>
      <c r="D26" s="71" t="s">
        <v>66</v>
      </c>
      <c r="E26" s="72" t="s">
        <v>44</v>
      </c>
      <c r="F26" s="104" t="s">
        <v>26</v>
      </c>
      <c r="G26" s="75" t="s">
        <v>35</v>
      </c>
      <c r="H26" s="83"/>
      <c r="I26" s="83" t="s">
        <v>79</v>
      </c>
      <c r="J26" s="106">
        <f t="shared" si="0"/>
        <v>0</v>
      </c>
      <c r="K26" s="83"/>
      <c r="L26" s="83" t="s">
        <v>79</v>
      </c>
      <c r="M26" s="106">
        <f t="shared" si="1"/>
        <v>0</v>
      </c>
      <c r="N26" s="83">
        <v>1</v>
      </c>
      <c r="O26" s="83" t="s">
        <v>79</v>
      </c>
      <c r="P26" s="106">
        <f t="shared" si="2"/>
        <v>0.00011574074074074073</v>
      </c>
      <c r="Q26" s="83"/>
      <c r="R26" s="83" t="s">
        <v>79</v>
      </c>
      <c r="S26" s="106">
        <f t="shared" si="3"/>
        <v>0</v>
      </c>
      <c r="T26" s="83">
        <v>2</v>
      </c>
      <c r="U26" s="83" t="s">
        <v>79</v>
      </c>
      <c r="V26" s="106">
        <f t="shared" si="4"/>
        <v>0.00023148148148148146</v>
      </c>
      <c r="W26" s="83">
        <v>2</v>
      </c>
      <c r="X26" s="83" t="s">
        <v>79</v>
      </c>
      <c r="Y26" s="106">
        <f t="shared" si="5"/>
        <v>0.00023148148148148146</v>
      </c>
      <c r="Z26" s="83"/>
      <c r="AA26" s="84" t="s">
        <v>81</v>
      </c>
      <c r="AB26" s="106">
        <f t="shared" si="6"/>
        <v>0.003472222222222222</v>
      </c>
      <c r="AC26" s="83" t="s">
        <v>81</v>
      </c>
      <c r="AD26" s="83" t="s">
        <v>79</v>
      </c>
      <c r="AE26" s="101">
        <f t="shared" si="7"/>
        <v>0</v>
      </c>
      <c r="AF26" s="106">
        <f t="shared" si="8"/>
        <v>0.00034722222222222224</v>
      </c>
      <c r="AG26" s="107">
        <f t="shared" si="11"/>
        <v>0.004398148148148148</v>
      </c>
      <c r="AH26" s="109">
        <v>0.0023194444444444443</v>
      </c>
      <c r="AI26" s="110">
        <f t="shared" si="10"/>
        <v>0.006717592592592593</v>
      </c>
      <c r="AJ26" s="64"/>
    </row>
    <row r="27" spans="1:36" ht="21.75" customHeight="1">
      <c r="A27" s="65">
        <v>21</v>
      </c>
      <c r="B27" s="23">
        <v>23</v>
      </c>
      <c r="C27" s="104" t="s">
        <v>60</v>
      </c>
      <c r="D27" s="71" t="s">
        <v>66</v>
      </c>
      <c r="E27" s="72" t="s">
        <v>44</v>
      </c>
      <c r="F27" s="104" t="s">
        <v>29</v>
      </c>
      <c r="G27" s="75" t="s">
        <v>35</v>
      </c>
      <c r="H27" s="83">
        <v>1</v>
      </c>
      <c r="I27" s="83" t="s">
        <v>79</v>
      </c>
      <c r="J27" s="106">
        <f t="shared" si="0"/>
        <v>0.00011574074074074073</v>
      </c>
      <c r="K27" s="83">
        <v>3</v>
      </c>
      <c r="L27" s="83" t="s">
        <v>79</v>
      </c>
      <c r="M27" s="106">
        <f t="shared" si="1"/>
        <v>0.0003472222222222222</v>
      </c>
      <c r="N27" s="83">
        <v>5</v>
      </c>
      <c r="O27" s="83" t="s">
        <v>79</v>
      </c>
      <c r="P27" s="106">
        <f t="shared" si="2"/>
        <v>0.0005787037037037037</v>
      </c>
      <c r="Q27" s="83"/>
      <c r="R27" s="83" t="s">
        <v>79</v>
      </c>
      <c r="S27" s="106">
        <f t="shared" si="3"/>
        <v>0</v>
      </c>
      <c r="T27" s="83">
        <v>1</v>
      </c>
      <c r="U27" s="83" t="s">
        <v>79</v>
      </c>
      <c r="V27" s="106">
        <f t="shared" si="4"/>
        <v>0.00011574074074074073</v>
      </c>
      <c r="W27" s="83">
        <v>1</v>
      </c>
      <c r="X27" s="83" t="s">
        <v>79</v>
      </c>
      <c r="Y27" s="106">
        <f t="shared" si="5"/>
        <v>0.00011574074074074073</v>
      </c>
      <c r="Z27" s="83">
        <v>2</v>
      </c>
      <c r="AA27" s="83" t="s">
        <v>79</v>
      </c>
      <c r="AB27" s="106">
        <f t="shared" si="6"/>
        <v>0.00023148148148148146</v>
      </c>
      <c r="AC27" s="83" t="s">
        <v>79</v>
      </c>
      <c r="AD27" s="84" t="s">
        <v>81</v>
      </c>
      <c r="AE27" s="101">
        <f t="shared" si="7"/>
        <v>0.003472222222222222</v>
      </c>
      <c r="AF27" s="106">
        <f t="shared" si="8"/>
        <v>0.003472222222222222</v>
      </c>
      <c r="AG27" s="107">
        <f t="shared" si="11"/>
        <v>0.004976851851851851</v>
      </c>
      <c r="AH27" s="109">
        <v>0.0029733796296296296</v>
      </c>
      <c r="AI27" s="110">
        <f t="shared" si="10"/>
        <v>0.007950231481481482</v>
      </c>
      <c r="AJ27" s="64"/>
    </row>
    <row r="28" spans="1:36" ht="21.75" customHeight="1">
      <c r="A28" s="65">
        <v>22</v>
      </c>
      <c r="B28" s="23">
        <v>24</v>
      </c>
      <c r="C28" s="104" t="s">
        <v>52</v>
      </c>
      <c r="D28" s="102" t="s">
        <v>66</v>
      </c>
      <c r="E28" s="72" t="s">
        <v>44</v>
      </c>
      <c r="F28" s="104" t="s">
        <v>26</v>
      </c>
      <c r="G28" s="75" t="s">
        <v>41</v>
      </c>
      <c r="H28" s="83">
        <v>2</v>
      </c>
      <c r="I28" s="83" t="s">
        <v>79</v>
      </c>
      <c r="J28" s="106">
        <f t="shared" si="0"/>
        <v>0.00023148148148148146</v>
      </c>
      <c r="K28" s="83"/>
      <c r="L28" s="83" t="s">
        <v>79</v>
      </c>
      <c r="M28" s="106">
        <f t="shared" si="1"/>
        <v>0</v>
      </c>
      <c r="N28" s="83"/>
      <c r="O28" s="83" t="s">
        <v>79</v>
      </c>
      <c r="P28" s="106">
        <f t="shared" si="2"/>
        <v>0</v>
      </c>
      <c r="Q28" s="83"/>
      <c r="R28" s="83" t="s">
        <v>79</v>
      </c>
      <c r="S28" s="106">
        <f t="shared" si="3"/>
        <v>0</v>
      </c>
      <c r="T28" s="83"/>
      <c r="U28" s="83" t="s">
        <v>79</v>
      </c>
      <c r="V28" s="106">
        <f t="shared" si="4"/>
        <v>0</v>
      </c>
      <c r="W28" s="83">
        <v>1</v>
      </c>
      <c r="X28" s="83" t="s">
        <v>79</v>
      </c>
      <c r="Y28" s="106">
        <f t="shared" si="5"/>
        <v>0.00011574074074074073</v>
      </c>
      <c r="Z28" s="83">
        <v>2</v>
      </c>
      <c r="AA28" s="83" t="s">
        <v>79</v>
      </c>
      <c r="AB28" s="106">
        <f t="shared" si="6"/>
        <v>0.00023148148148148146</v>
      </c>
      <c r="AC28" s="83" t="s">
        <v>79</v>
      </c>
      <c r="AD28" s="83" t="s">
        <v>79</v>
      </c>
      <c r="AE28" s="101">
        <f t="shared" si="7"/>
        <v>0</v>
      </c>
      <c r="AF28" s="106">
        <f t="shared" si="8"/>
        <v>0</v>
      </c>
      <c r="AG28" s="107">
        <f t="shared" si="11"/>
        <v>0.0005787037037037037</v>
      </c>
      <c r="AH28" s="109">
        <v>0.0035671296296296297</v>
      </c>
      <c r="AI28" s="110">
        <f t="shared" si="10"/>
        <v>0.004145833333333333</v>
      </c>
      <c r="AJ28" s="64"/>
    </row>
    <row r="29" spans="1:36" ht="21" customHeight="1" hidden="1">
      <c r="A29" s="32">
        <v>32</v>
      </c>
      <c r="B29" s="23"/>
      <c r="C29" s="22"/>
      <c r="D29" s="25"/>
      <c r="E29" s="25"/>
      <c r="F29" s="3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61"/>
      <c r="AH29" s="61"/>
      <c r="AI29" s="31"/>
      <c r="AJ29" s="31"/>
    </row>
    <row r="30" spans="1:36" ht="21" customHeight="1" hidden="1">
      <c r="A30" s="32">
        <v>33</v>
      </c>
      <c r="B30" s="23"/>
      <c r="C30" s="22"/>
      <c r="D30" s="25"/>
      <c r="E30" s="25"/>
      <c r="F30" s="32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61"/>
      <c r="AH30" s="61"/>
      <c r="AI30" s="31"/>
      <c r="AJ30" s="31"/>
    </row>
    <row r="31" spans="1:36" ht="21" customHeight="1" hidden="1">
      <c r="A31" s="32">
        <v>34</v>
      </c>
      <c r="B31" s="23"/>
      <c r="C31" s="22"/>
      <c r="D31" s="25"/>
      <c r="E31" s="25"/>
      <c r="F31" s="3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61"/>
      <c r="AH31" s="61"/>
      <c r="AI31" s="31"/>
      <c r="AJ31" s="31"/>
    </row>
    <row r="32" spans="1:36" ht="21" customHeight="1" hidden="1">
      <c r="A32" s="32">
        <v>35</v>
      </c>
      <c r="B32" s="23"/>
      <c r="C32" s="22"/>
      <c r="D32" s="25"/>
      <c r="E32" s="25"/>
      <c r="F32" s="32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61"/>
      <c r="AH32" s="61"/>
      <c r="AI32" s="31"/>
      <c r="AJ32" s="31"/>
    </row>
    <row r="33" spans="1:36" ht="21" customHeight="1" hidden="1">
      <c r="A33" s="32">
        <v>36</v>
      </c>
      <c r="B33" s="23"/>
      <c r="C33" s="22"/>
      <c r="D33" s="25"/>
      <c r="E33" s="25"/>
      <c r="F33" s="3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61"/>
      <c r="AH33" s="61"/>
      <c r="AI33" s="31"/>
      <c r="AJ33" s="31"/>
    </row>
    <row r="34" spans="1:36" ht="21" customHeight="1" hidden="1">
      <c r="A34" s="32">
        <v>37</v>
      </c>
      <c r="B34" s="23"/>
      <c r="C34" s="5"/>
      <c r="D34" s="5"/>
      <c r="E34" s="5"/>
      <c r="F34" s="6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61"/>
      <c r="AH34" s="61"/>
      <c r="AI34" s="31"/>
      <c r="AJ34" s="31"/>
    </row>
    <row r="35" spans="1:36" ht="21" customHeight="1" hidden="1">
      <c r="A35" s="32">
        <v>38</v>
      </c>
      <c r="B35" s="23"/>
      <c r="C35" s="22"/>
      <c r="D35" s="25"/>
      <c r="E35" s="25"/>
      <c r="F35" s="32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61"/>
      <c r="AH35" s="61"/>
      <c r="AI35" s="31"/>
      <c r="AJ35" s="31"/>
    </row>
    <row r="36" spans="1:36" ht="21" customHeight="1" hidden="1">
      <c r="A36" s="32">
        <v>39</v>
      </c>
      <c r="B36" s="23"/>
      <c r="C36" s="5"/>
      <c r="D36" s="5"/>
      <c r="E36" s="5"/>
      <c r="F36" s="6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61"/>
      <c r="AH36" s="61"/>
      <c r="AI36" s="31"/>
      <c r="AJ36" s="31"/>
    </row>
    <row r="37" spans="1:36" ht="21" customHeight="1" hidden="1">
      <c r="A37" s="32">
        <v>40</v>
      </c>
      <c r="B37" s="23"/>
      <c r="C37" s="22"/>
      <c r="D37" s="25"/>
      <c r="E37" s="25"/>
      <c r="F37" s="32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61"/>
      <c r="AH37" s="61"/>
      <c r="AI37" s="31"/>
      <c r="AJ37" s="31"/>
    </row>
    <row r="38" spans="1:36" ht="21" customHeight="1" hidden="1">
      <c r="A38" s="32">
        <v>41</v>
      </c>
      <c r="B38" s="23"/>
      <c r="C38" s="5"/>
      <c r="D38" s="5"/>
      <c r="E38" s="5"/>
      <c r="F38" s="6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61"/>
      <c r="AH38" s="61"/>
      <c r="AI38" s="31"/>
      <c r="AJ38" s="31"/>
    </row>
    <row r="39" spans="1:36" ht="21" customHeight="1" hidden="1">
      <c r="A39" s="32">
        <v>42</v>
      </c>
      <c r="B39" s="23"/>
      <c r="C39" s="22"/>
      <c r="D39" s="25"/>
      <c r="E39" s="25"/>
      <c r="F39" s="32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61"/>
      <c r="AH39" s="61"/>
      <c r="AI39" s="31"/>
      <c r="AJ39" s="31"/>
    </row>
    <row r="40" spans="1:36" ht="21" customHeight="1" hidden="1">
      <c r="A40" s="32">
        <v>43</v>
      </c>
      <c r="B40" s="23"/>
      <c r="C40" s="5"/>
      <c r="D40" s="5"/>
      <c r="E40" s="5"/>
      <c r="F40" s="6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61"/>
      <c r="AH40" s="61"/>
      <c r="AI40" s="31"/>
      <c r="AJ40" s="31"/>
    </row>
    <row r="41" spans="1:36" ht="21" customHeight="1" hidden="1">
      <c r="A41" s="32">
        <v>44</v>
      </c>
      <c r="B41" s="23"/>
      <c r="C41" s="5"/>
      <c r="D41" s="5"/>
      <c r="E41" s="5"/>
      <c r="F41" s="6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61"/>
      <c r="AH41" s="61"/>
      <c r="AI41" s="31"/>
      <c r="AJ41" s="31"/>
    </row>
    <row r="42" spans="1:36" ht="21" customHeight="1" hidden="1">
      <c r="A42" s="32">
        <v>45</v>
      </c>
      <c r="B42" s="23"/>
      <c r="C42" s="22"/>
      <c r="D42" s="25"/>
      <c r="E42" s="25"/>
      <c r="F42" s="32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61"/>
      <c r="AH42" s="61"/>
      <c r="AI42" s="31"/>
      <c r="AJ42" s="31"/>
    </row>
    <row r="43" spans="1:36" ht="21" customHeight="1" hidden="1">
      <c r="A43" s="32">
        <v>46</v>
      </c>
      <c r="B43" s="23"/>
      <c r="C43" s="22"/>
      <c r="D43" s="25"/>
      <c r="E43" s="25"/>
      <c r="F43" s="32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61"/>
      <c r="AH43" s="61"/>
      <c r="AI43" s="31"/>
      <c r="AJ43" s="31"/>
    </row>
    <row r="44" spans="1:36" ht="21" customHeight="1" hidden="1">
      <c r="A44" s="32">
        <v>47</v>
      </c>
      <c r="B44" s="23"/>
      <c r="C44" s="5"/>
      <c r="D44" s="5"/>
      <c r="E44" s="5"/>
      <c r="F44" s="6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61"/>
      <c r="AH44" s="61"/>
      <c r="AI44" s="31"/>
      <c r="AJ44" s="31"/>
    </row>
    <row r="45" spans="1:36" ht="21" customHeight="1" hidden="1">
      <c r="A45" s="32">
        <v>48</v>
      </c>
      <c r="B45" s="23"/>
      <c r="C45" s="22"/>
      <c r="D45" s="25"/>
      <c r="E45" s="25"/>
      <c r="F45" s="32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61"/>
      <c r="AH45" s="61"/>
      <c r="AI45" s="31"/>
      <c r="AJ45" s="31"/>
    </row>
    <row r="46" spans="1:36" ht="21" customHeight="1" hidden="1">
      <c r="A46" s="32">
        <v>49</v>
      </c>
      <c r="B46" s="23"/>
      <c r="C46" s="22"/>
      <c r="D46" s="25"/>
      <c r="E46" s="25"/>
      <c r="F46" s="32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61"/>
      <c r="AH46" s="61"/>
      <c r="AI46" s="31"/>
      <c r="AJ46" s="31"/>
    </row>
    <row r="47" spans="1:36" ht="21" customHeight="1" hidden="1">
      <c r="A47" s="32">
        <v>50</v>
      </c>
      <c r="B47" s="23"/>
      <c r="C47" s="5"/>
      <c r="D47" s="5"/>
      <c r="E47" s="5"/>
      <c r="F47" s="6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61"/>
      <c r="AH47" s="61"/>
      <c r="AI47" s="31"/>
      <c r="AJ47" s="31"/>
    </row>
    <row r="48" spans="1:36" ht="21" customHeight="1" hidden="1">
      <c r="A48" s="32">
        <v>51</v>
      </c>
      <c r="B48" s="23"/>
      <c r="C48" s="5"/>
      <c r="D48" s="5"/>
      <c r="E48" s="5"/>
      <c r="F48" s="6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61"/>
      <c r="AH48" s="61"/>
      <c r="AI48" s="31"/>
      <c r="AJ48" s="31"/>
    </row>
    <row r="49" spans="1:36" ht="21" customHeight="1" hidden="1">
      <c r="A49" s="32">
        <v>52</v>
      </c>
      <c r="B49" s="23"/>
      <c r="C49" s="5"/>
      <c r="D49" s="5"/>
      <c r="E49" s="5"/>
      <c r="F49" s="6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61"/>
      <c r="AH49" s="61"/>
      <c r="AI49" s="31"/>
      <c r="AJ49" s="31"/>
    </row>
    <row r="50" spans="1:36" ht="21" customHeight="1" hidden="1">
      <c r="A50" s="32">
        <v>53</v>
      </c>
      <c r="B50" s="23"/>
      <c r="C50" s="5"/>
      <c r="D50" s="5"/>
      <c r="E50" s="5"/>
      <c r="F50" s="6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61"/>
      <c r="AH50" s="61"/>
      <c r="AI50" s="31"/>
      <c r="AJ50" s="31"/>
    </row>
    <row r="51" spans="1:36" ht="21" customHeight="1" hidden="1">
      <c r="A51" s="32">
        <v>54</v>
      </c>
      <c r="B51" s="23"/>
      <c r="C51" s="5"/>
      <c r="D51" s="5"/>
      <c r="E51" s="5"/>
      <c r="F51" s="6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61"/>
      <c r="AH51" s="61"/>
      <c r="AI51" s="31"/>
      <c r="AJ51" s="31"/>
    </row>
    <row r="52" spans="1:36" ht="21" customHeight="1" hidden="1">
      <c r="A52" s="32">
        <v>55</v>
      </c>
      <c r="B52" s="23"/>
      <c r="C52" s="5"/>
      <c r="D52" s="5"/>
      <c r="E52" s="5"/>
      <c r="F52" s="6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61"/>
      <c r="AH52" s="61"/>
      <c r="AI52" s="31"/>
      <c r="AJ52" s="31"/>
    </row>
    <row r="53" spans="1:36" ht="21" customHeight="1" hidden="1">
      <c r="A53" s="32">
        <v>56</v>
      </c>
      <c r="B53" s="23"/>
      <c r="C53" s="5"/>
      <c r="D53" s="5"/>
      <c r="E53" s="5"/>
      <c r="F53" s="6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61"/>
      <c r="AH53" s="61"/>
      <c r="AI53" s="31"/>
      <c r="AJ53" s="31"/>
    </row>
    <row r="54" spans="1:36" ht="21" customHeight="1" hidden="1">
      <c r="A54" s="32">
        <v>57</v>
      </c>
      <c r="B54" s="23"/>
      <c r="C54" s="22"/>
      <c r="D54" s="25"/>
      <c r="E54" s="25"/>
      <c r="F54" s="6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61"/>
      <c r="AH54" s="61"/>
      <c r="AI54" s="31"/>
      <c r="AJ54" s="31"/>
    </row>
    <row r="55" spans="1:36" ht="21.75" customHeight="1" hidden="1">
      <c r="A55" s="32">
        <v>58</v>
      </c>
      <c r="B55" s="23"/>
      <c r="C55" s="22"/>
      <c r="D55" s="25"/>
      <c r="E55" s="25"/>
      <c r="F55" s="6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61"/>
      <c r="AH55" s="61"/>
      <c r="AI55" s="31"/>
      <c r="AJ55" s="31"/>
    </row>
    <row r="56" spans="1:36" ht="21.75" customHeight="1" hidden="1">
      <c r="A56" s="32">
        <v>59</v>
      </c>
      <c r="B56" s="23"/>
      <c r="C56" s="22"/>
      <c r="D56" s="25"/>
      <c r="E56" s="25"/>
      <c r="F56" s="32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61"/>
      <c r="AH56" s="61"/>
      <c r="AI56" s="31"/>
      <c r="AJ56" s="31"/>
    </row>
  </sheetData>
  <sheetProtection/>
  <mergeCells count="21">
    <mergeCell ref="AH2:AH5"/>
    <mergeCell ref="AI2:AI5"/>
    <mergeCell ref="AJ2:AJ5"/>
    <mergeCell ref="AC3:AF3"/>
    <mergeCell ref="W2:Y2"/>
    <mergeCell ref="Z2:AB2"/>
    <mergeCell ref="AC2:AF2"/>
    <mergeCell ref="AG2:AG5"/>
    <mergeCell ref="W3:Y3"/>
    <mergeCell ref="Z3:AB3"/>
    <mergeCell ref="B1:G1"/>
    <mergeCell ref="H3:J3"/>
    <mergeCell ref="K3:M3"/>
    <mergeCell ref="N3:P3"/>
    <mergeCell ref="Q3:S3"/>
    <mergeCell ref="T3:V3"/>
    <mergeCell ref="H2:J2"/>
    <mergeCell ref="K2:M2"/>
    <mergeCell ref="N2:P2"/>
    <mergeCell ref="Q2:S2"/>
    <mergeCell ref="T2:V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H43"/>
  <sheetViews>
    <sheetView view="pageLayout" workbookViewId="0" topLeftCell="B10">
      <selection activeCell="H12" sqref="H12"/>
    </sheetView>
  </sheetViews>
  <sheetFormatPr defaultColWidth="9.00390625" defaultRowHeight="12.75"/>
  <cols>
    <col min="1" max="1" width="0" style="1" hidden="1" customWidth="1"/>
    <col min="2" max="2" width="5.00390625" style="68" customWidth="1"/>
    <col min="3" max="3" width="6.625" style="69" customWidth="1"/>
    <col min="4" max="4" width="23.125" style="3" customWidth="1"/>
    <col min="5" max="5" width="45.875" style="3" customWidth="1"/>
    <col min="6" max="6" width="18.125" style="68" customWidth="1"/>
    <col min="7" max="7" width="13.00390625" style="1" customWidth="1"/>
    <col min="8" max="16384" width="9.125" style="1" customWidth="1"/>
  </cols>
  <sheetData>
    <row r="1" spans="2:6" ht="15.75">
      <c r="B1" s="135" t="s">
        <v>11</v>
      </c>
      <c r="C1" s="135"/>
      <c r="D1" s="135"/>
      <c r="E1" s="135"/>
      <c r="F1" s="135"/>
    </row>
    <row r="2" spans="2:6" ht="15.75">
      <c r="B2" s="135"/>
      <c r="C2" s="135"/>
      <c r="D2" s="135"/>
      <c r="E2" s="135"/>
      <c r="F2" s="135"/>
    </row>
    <row r="3" spans="2:6" ht="15.75">
      <c r="B3" s="136" t="s">
        <v>12</v>
      </c>
      <c r="C3" s="136"/>
      <c r="D3" s="136"/>
      <c r="E3" s="136"/>
      <c r="F3" s="136"/>
    </row>
    <row r="4" spans="2:6" ht="15.75">
      <c r="B4" s="136" t="s">
        <v>13</v>
      </c>
      <c r="C4" s="136"/>
      <c r="D4" s="136"/>
      <c r="E4" s="136"/>
      <c r="F4" s="136"/>
    </row>
    <row r="5" spans="2:6" ht="15.75">
      <c r="B5" s="136" t="s">
        <v>14</v>
      </c>
      <c r="C5" s="136"/>
      <c r="D5" s="136"/>
      <c r="E5" s="136"/>
      <c r="F5" s="136"/>
    </row>
    <row r="7" spans="2:6" ht="18.75">
      <c r="B7" s="134" t="s">
        <v>97</v>
      </c>
      <c r="C7" s="134"/>
      <c r="D7" s="134"/>
      <c r="E7" s="134"/>
      <c r="F7" s="134"/>
    </row>
    <row r="8" spans="3:6" ht="15">
      <c r="C8" s="68"/>
      <c r="D8" s="68"/>
      <c r="E8" s="68"/>
      <c r="F8" s="60"/>
    </row>
    <row r="9" spans="2:8" ht="15">
      <c r="B9" s="34"/>
      <c r="C9" s="70"/>
      <c r="D9" s="70"/>
      <c r="E9" s="113"/>
      <c r="F9" s="112"/>
      <c r="G9" s="50"/>
      <c r="H9" s="50"/>
    </row>
    <row r="10" spans="2:8" ht="15">
      <c r="B10" s="34"/>
      <c r="C10" s="42"/>
      <c r="D10" s="42"/>
      <c r="E10" s="133"/>
      <c r="F10" s="133"/>
      <c r="G10" s="50"/>
      <c r="H10" s="50"/>
    </row>
    <row r="11" spans="2:8" ht="15">
      <c r="B11" s="28"/>
      <c r="C11" s="42"/>
      <c r="D11" s="42"/>
      <c r="E11" s="42"/>
      <c r="F11" s="63"/>
      <c r="G11" s="50"/>
      <c r="H11" s="50"/>
    </row>
    <row r="12" spans="2:6" s="8" customFormat="1" ht="21">
      <c r="B12" s="88" t="s">
        <v>7</v>
      </c>
      <c r="C12" s="88" t="s">
        <v>6</v>
      </c>
      <c r="D12" s="89" t="str">
        <f>Дан!C5</f>
        <v>Водитель</v>
      </c>
      <c r="E12" s="115" t="str">
        <f>Дан!F5</f>
        <v>Команда, город</v>
      </c>
      <c r="F12" s="90" t="s">
        <v>69</v>
      </c>
    </row>
    <row r="13" spans="2:6" ht="24.75" customHeight="1">
      <c r="B13" s="56">
        <v>1</v>
      </c>
      <c r="C13" s="57">
        <f>Дан!B7</f>
        <v>1</v>
      </c>
      <c r="D13" s="9" t="str">
        <f aca="true" t="shared" si="0" ref="D13:D34">VLOOKUP($C13,Е_16,2,FALSE)</f>
        <v>Гайсин Илгиз</v>
      </c>
      <c r="E13" s="9" t="str">
        <f aca="true" t="shared" si="1" ref="E13:E34">VLOOKUP($C13,Е_16,5,FALSE)</f>
        <v>АО «Лорри» команда 3 г. Екатеринбург</v>
      </c>
      <c r="F13" s="45" t="s">
        <v>70</v>
      </c>
    </row>
    <row r="14" spans="2:6" ht="24.75" customHeight="1">
      <c r="B14" s="56">
        <v>2</v>
      </c>
      <c r="C14" s="57">
        <f>Дан!B8</f>
        <v>2</v>
      </c>
      <c r="D14" s="9" t="str">
        <f t="shared" si="0"/>
        <v>Андрианов Сергей</v>
      </c>
      <c r="E14" s="9" t="str">
        <f t="shared" si="1"/>
        <v>АО «Лорри» г. Екатеринбург</v>
      </c>
      <c r="F14" s="45" t="s">
        <v>70</v>
      </c>
    </row>
    <row r="15" spans="2:6" ht="24.75" customHeight="1">
      <c r="B15" s="56">
        <v>3</v>
      </c>
      <c r="C15" s="57">
        <f>Дан!B9</f>
        <v>3</v>
      </c>
      <c r="D15" s="9" t="str">
        <f t="shared" si="0"/>
        <v>Балахнин Дмитрий</v>
      </c>
      <c r="E15" s="9" t="str">
        <f t="shared" si="1"/>
        <v>АО «Лорри» команда 3 г. Екатеринбург</v>
      </c>
      <c r="F15" s="45" t="s">
        <v>70</v>
      </c>
    </row>
    <row r="16" spans="2:6" ht="24.75" customHeight="1">
      <c r="B16" s="56">
        <v>4</v>
      </c>
      <c r="C16" s="57">
        <f>Дан!B10</f>
        <v>5</v>
      </c>
      <c r="D16" s="9" t="str">
        <f t="shared" si="0"/>
        <v>Леушин Олег</v>
      </c>
      <c r="E16" s="9" t="str">
        <f t="shared" si="1"/>
        <v>ИП Белянин С.М. г. Екатеринбург</v>
      </c>
      <c r="F16" s="45"/>
    </row>
    <row r="17" spans="2:6" ht="24.75" customHeight="1">
      <c r="B17" s="56">
        <v>5</v>
      </c>
      <c r="C17" s="57">
        <f>Дан!B11</f>
        <v>6</v>
      </c>
      <c r="D17" s="9" t="str">
        <f t="shared" si="0"/>
        <v>Арских Виктор</v>
      </c>
      <c r="E17" s="9" t="str">
        <f t="shared" si="1"/>
        <v>АО «Лорри» команда 1  г. Екатеринбург</v>
      </c>
      <c r="F17" s="45"/>
    </row>
    <row r="18" spans="2:6" ht="24.75" customHeight="1">
      <c r="B18" s="56">
        <v>6</v>
      </c>
      <c r="C18" s="57">
        <f>Дан!B12</f>
        <v>7</v>
      </c>
      <c r="D18" s="9" t="str">
        <f t="shared" si="0"/>
        <v>Заякин Андрей</v>
      </c>
      <c r="E18" s="9" t="str">
        <f t="shared" si="1"/>
        <v>ООО «Аваком» г. Краснокамск</v>
      </c>
      <c r="F18" s="45"/>
    </row>
    <row r="19" spans="2:6" ht="24.75" customHeight="1">
      <c r="B19" s="56">
        <v>7</v>
      </c>
      <c r="C19" s="57">
        <f>Дан!B13</f>
        <v>9</v>
      </c>
      <c r="D19" s="9" t="str">
        <f t="shared" si="0"/>
        <v>Игнашкин Павел</v>
      </c>
      <c r="E19" s="9" t="str">
        <f t="shared" si="1"/>
        <v>ООО «Траст» г. Екатеринбург</v>
      </c>
      <c r="F19" s="45"/>
    </row>
    <row r="20" spans="2:6" ht="24.75" customHeight="1">
      <c r="B20" s="56">
        <v>8</v>
      </c>
      <c r="C20" s="57">
        <f>Дан!B14</f>
        <v>10</v>
      </c>
      <c r="D20" s="9" t="str">
        <f t="shared" si="0"/>
        <v>Юров Владимир</v>
      </c>
      <c r="E20" s="9" t="str">
        <f t="shared" si="1"/>
        <v>ООО «Траст» г. Екатеринбург</v>
      </c>
      <c r="F20" s="45"/>
    </row>
    <row r="21" spans="2:6" ht="24.75" customHeight="1">
      <c r="B21" s="56">
        <v>9</v>
      </c>
      <c r="C21" s="57">
        <f>Дан!B15</f>
        <v>11</v>
      </c>
      <c r="D21" s="9" t="str">
        <f t="shared" si="0"/>
        <v>Русинов Сергей</v>
      </c>
      <c r="E21" s="9" t="str">
        <f t="shared" si="1"/>
        <v>ООО «Аваком» г. Краснокамск</v>
      </c>
      <c r="F21" s="45"/>
    </row>
    <row r="22" spans="2:6" ht="24.75" customHeight="1">
      <c r="B22" s="56">
        <v>10</v>
      </c>
      <c r="C22" s="57">
        <f>Дан!B16</f>
        <v>12</v>
      </c>
      <c r="D22" s="9" t="str">
        <f t="shared" si="0"/>
        <v>Усольцев Валерий</v>
      </c>
      <c r="E22" s="9" t="str">
        <f t="shared" si="1"/>
        <v>АО «Автоколонна 1212» г. Екатеринбург</v>
      </c>
      <c r="F22" s="45"/>
    </row>
    <row r="23" spans="2:6" ht="24.75" customHeight="1">
      <c r="B23" s="56">
        <v>11</v>
      </c>
      <c r="C23" s="57">
        <f>Дан!B17</f>
        <v>13</v>
      </c>
      <c r="D23" s="9" t="str">
        <f t="shared" si="0"/>
        <v>Куваев Андрей</v>
      </c>
      <c r="E23" s="9" t="str">
        <f t="shared" si="1"/>
        <v>ИП Симаков Д.В. г. Екатеринбург</v>
      </c>
      <c r="F23" s="45"/>
    </row>
    <row r="24" spans="2:6" ht="24.75" customHeight="1">
      <c r="B24" s="56">
        <v>12</v>
      </c>
      <c r="C24" s="57">
        <f>Дан!B18</f>
        <v>14</v>
      </c>
      <c r="D24" s="9" t="str">
        <f t="shared" si="0"/>
        <v>Креков Александр</v>
      </c>
      <c r="E24" s="9" t="str">
        <f t="shared" si="1"/>
        <v>ООО «НАВО-ПРОМ» г. Тюмень</v>
      </c>
      <c r="F24" s="45" t="s">
        <v>89</v>
      </c>
    </row>
    <row r="25" spans="2:6" ht="24.75" customHeight="1">
      <c r="B25" s="56">
        <v>13</v>
      </c>
      <c r="C25" s="57">
        <f>Дан!B19</f>
        <v>15</v>
      </c>
      <c r="D25" s="9" t="str">
        <f t="shared" si="0"/>
        <v>Медведев Олег</v>
      </c>
      <c r="E25" s="9" t="str">
        <f t="shared" si="1"/>
        <v>АО «Лорри» команда 2  г. Екатеринбург</v>
      </c>
      <c r="F25" s="45"/>
    </row>
    <row r="26" spans="2:6" ht="24.75" customHeight="1">
      <c r="B26" s="56">
        <v>14</v>
      </c>
      <c r="C26" s="57">
        <f>Дан!B20</f>
        <v>16</v>
      </c>
      <c r="D26" s="9" t="str">
        <f t="shared" si="0"/>
        <v>Попов Александр</v>
      </c>
      <c r="E26" s="9" t="str">
        <f t="shared" si="1"/>
        <v>ИП Белянин С.М. г. Екатеринбург</v>
      </c>
      <c r="F26" s="45"/>
    </row>
    <row r="27" spans="2:6" ht="24.75" customHeight="1">
      <c r="B27" s="56">
        <v>15</v>
      </c>
      <c r="C27" s="57">
        <f>Дан!B21</f>
        <v>17</v>
      </c>
      <c r="D27" s="9" t="str">
        <f t="shared" si="0"/>
        <v>Гатиятуллин Алексей</v>
      </c>
      <c r="E27" s="9" t="str">
        <f t="shared" si="1"/>
        <v>АО «Лорри» команда 2  г. Екатеринбург</v>
      </c>
      <c r="F27" s="45"/>
    </row>
    <row r="28" spans="2:6" ht="24.75" customHeight="1">
      <c r="B28" s="56">
        <v>16</v>
      </c>
      <c r="C28" s="57">
        <f>Дан!B22</f>
        <v>18</v>
      </c>
      <c r="D28" s="9" t="str">
        <f t="shared" si="0"/>
        <v>Щипачёв Вячеслав</v>
      </c>
      <c r="E28" s="9" t="str">
        <f t="shared" si="1"/>
        <v>АО «Автоколонна 1212» г. Екатеринбург</v>
      </c>
      <c r="F28" s="45"/>
    </row>
    <row r="29" spans="2:6" ht="24.75" customHeight="1">
      <c r="B29" s="56">
        <v>17</v>
      </c>
      <c r="C29" s="57">
        <f>Дан!B23</f>
        <v>19</v>
      </c>
      <c r="D29" s="9" t="str">
        <f t="shared" si="0"/>
        <v>Зеленин Валентин</v>
      </c>
      <c r="E29" s="9" t="str">
        <f t="shared" si="1"/>
        <v>ООО «ЭКС Карготранссервис» г. Краснокамск</v>
      </c>
      <c r="F29" s="45"/>
    </row>
    <row r="30" spans="2:6" ht="24.75" customHeight="1">
      <c r="B30" s="56">
        <v>18</v>
      </c>
      <c r="C30" s="57">
        <f>Дан!B24</f>
        <v>20</v>
      </c>
      <c r="D30" s="9" t="str">
        <f t="shared" si="0"/>
        <v>Сапежинский Виктор</v>
      </c>
      <c r="E30" s="9" t="str">
        <f t="shared" si="1"/>
        <v>АО «Лорри» команда 1  г. Екатеринбург</v>
      </c>
      <c r="F30" s="45"/>
    </row>
    <row r="31" spans="2:6" ht="24.75" customHeight="1">
      <c r="B31" s="56">
        <v>19</v>
      </c>
      <c r="C31" s="57">
        <f>Дан!B25</f>
        <v>21</v>
      </c>
      <c r="D31" s="9" t="str">
        <f t="shared" si="0"/>
        <v>Гладких Александр</v>
      </c>
      <c r="E31" s="9" t="str">
        <f t="shared" si="1"/>
        <v>ООО «ЭКС Карготранссервис» г. Краснокамск</v>
      </c>
      <c r="F31" s="45"/>
    </row>
    <row r="32" spans="2:6" ht="24.75" customHeight="1">
      <c r="B32" s="56">
        <v>20</v>
      </c>
      <c r="C32" s="57">
        <f>Дан!B26</f>
        <v>22</v>
      </c>
      <c r="D32" s="9" t="str">
        <f t="shared" si="0"/>
        <v>Рябов Михаил</v>
      </c>
      <c r="E32" s="9" t="str">
        <f t="shared" si="1"/>
        <v>ИП Боярченко В.И. г. Екатеринбург</v>
      </c>
      <c r="F32" s="45"/>
    </row>
    <row r="33" spans="2:6" ht="24.75" customHeight="1">
      <c r="B33" s="56">
        <v>21</v>
      </c>
      <c r="C33" s="57">
        <f>Дан!B27</f>
        <v>23</v>
      </c>
      <c r="D33" s="9" t="str">
        <f t="shared" si="0"/>
        <v>Козлов Павел</v>
      </c>
      <c r="E33" s="9" t="str">
        <f t="shared" si="1"/>
        <v>ИП Симаков Д.В. г. Екатеринбург</v>
      </c>
      <c r="F33" s="45"/>
    </row>
    <row r="34" spans="2:6" ht="24.75" customHeight="1">
      <c r="B34" s="56">
        <v>22</v>
      </c>
      <c r="C34" s="57">
        <f>Дан!B28</f>
        <v>24</v>
      </c>
      <c r="D34" s="9" t="str">
        <f t="shared" si="0"/>
        <v>Наношкин Александр</v>
      </c>
      <c r="E34" s="9" t="str">
        <f t="shared" si="1"/>
        <v>ИП Боярченко В.И. г. Екатеринбург</v>
      </c>
      <c r="F34" s="45"/>
    </row>
    <row r="35" spans="2:6" ht="15">
      <c r="B35" s="4"/>
      <c r="C35" s="10"/>
      <c r="D35" s="29"/>
      <c r="E35" s="29"/>
      <c r="F35" s="4"/>
    </row>
    <row r="36" spans="2:6" ht="15" hidden="1">
      <c r="B36" s="30" t="e">
        <f>#REF!</f>
        <v>#REF!</v>
      </c>
      <c r="C36" s="10"/>
      <c r="D36" s="29"/>
      <c r="E36" s="29"/>
      <c r="F36" s="4"/>
    </row>
    <row r="37" spans="2:6" ht="15" hidden="1">
      <c r="B37" s="30" t="e">
        <f>#REF!</f>
        <v>#REF!</v>
      </c>
      <c r="C37" s="10"/>
      <c r="D37" s="29"/>
      <c r="E37" s="29"/>
      <c r="F37" s="4"/>
    </row>
    <row r="38" spans="2:6" ht="15" hidden="1">
      <c r="B38" s="30" t="e">
        <f>#REF!</f>
        <v>#REF!</v>
      </c>
      <c r="C38" s="10"/>
      <c r="D38" s="29"/>
      <c r="E38" s="29"/>
      <c r="F38" s="4"/>
    </row>
    <row r="39" spans="2:6" ht="15" hidden="1">
      <c r="B39" s="30" t="e">
        <f>#REF!</f>
        <v>#REF!</v>
      </c>
      <c r="C39" s="10"/>
      <c r="D39" s="29"/>
      <c r="E39" s="29"/>
      <c r="F39" s="4"/>
    </row>
    <row r="40" ht="15">
      <c r="B40" s="20" t="s">
        <v>16</v>
      </c>
    </row>
    <row r="41" ht="15">
      <c r="B41" s="20" t="s">
        <v>10</v>
      </c>
    </row>
    <row r="42" ht="15">
      <c r="B42" s="20" t="s">
        <v>15</v>
      </c>
    </row>
    <row r="43" ht="15">
      <c r="B43" s="20" t="s">
        <v>9</v>
      </c>
    </row>
  </sheetData>
  <sheetProtection/>
  <mergeCells count="7">
    <mergeCell ref="E10:F10"/>
    <mergeCell ref="B7:F7"/>
    <mergeCell ref="B1:F1"/>
    <mergeCell ref="B2:F2"/>
    <mergeCell ref="B3:F3"/>
    <mergeCell ref="B4:F4"/>
    <mergeCell ref="B5:F5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8"/>
  <sheetViews>
    <sheetView tabSelected="1" view="pageLayout" workbookViewId="0" topLeftCell="A1">
      <selection activeCell="A37" sqref="A37"/>
    </sheetView>
  </sheetViews>
  <sheetFormatPr defaultColWidth="9.00390625" defaultRowHeight="12.75"/>
  <cols>
    <col min="1" max="1" width="6.00390625" style="76" customWidth="1"/>
    <col min="2" max="2" width="19.875" style="76" customWidth="1"/>
    <col min="3" max="3" width="38.125" style="76" customWidth="1"/>
    <col min="4" max="4" width="6.375" style="76" customWidth="1"/>
    <col min="5" max="12" width="6.75390625" style="76" customWidth="1"/>
    <col min="13" max="13" width="7.25390625" style="76" customWidth="1"/>
    <col min="14" max="14" width="7.375" style="76" customWidth="1"/>
    <col min="15" max="15" width="6.75390625" style="7" customWidth="1"/>
    <col min="16" max="16384" width="9.00390625" style="1" customWidth="1"/>
  </cols>
  <sheetData>
    <row r="1" spans="1:15" ht="15.75">
      <c r="A1" s="141" t="s">
        <v>11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1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ht="15">
      <c r="A3" s="143" t="s">
        <v>18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ht="15">
      <c r="A4" s="143" t="s">
        <v>19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5" ht="18.75">
      <c r="A5" s="144" t="s">
        <v>95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1:15" ht="15" customHeight="1">
      <c r="A6" s="52"/>
      <c r="B6" s="78"/>
      <c r="C6" s="78"/>
      <c r="D6" s="78"/>
      <c r="E6" s="78"/>
      <c r="F6" s="78"/>
      <c r="G6" s="78"/>
      <c r="H6" s="78"/>
      <c r="I6" s="78"/>
      <c r="J6" s="78"/>
      <c r="K6" s="78"/>
      <c r="L6" s="113"/>
      <c r="M6" s="145"/>
      <c r="N6" s="145"/>
      <c r="O6" s="145"/>
    </row>
    <row r="7" spans="1:15" ht="15" customHeight="1">
      <c r="A7" s="52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145"/>
      <c r="N7" s="145"/>
      <c r="O7" s="145"/>
    </row>
    <row r="8" spans="1:15" ht="15" customHeight="1">
      <c r="A8" s="52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59"/>
      <c r="O8" s="58"/>
    </row>
    <row r="9" spans="1:15" ht="15" customHeight="1">
      <c r="A9" s="137" t="s">
        <v>6</v>
      </c>
      <c r="B9" s="137" t="str">
        <f>Дан!C5</f>
        <v>Водитель</v>
      </c>
      <c r="C9" s="137" t="str">
        <f>Дан!F5</f>
        <v>Команда, город</v>
      </c>
      <c r="D9" s="149" t="s">
        <v>94</v>
      </c>
      <c r="E9" s="150"/>
      <c r="F9" s="150"/>
      <c r="G9" s="150"/>
      <c r="H9" s="150"/>
      <c r="I9" s="150"/>
      <c r="J9" s="150"/>
      <c r="K9" s="151"/>
      <c r="L9" s="147" t="str">
        <f>Дан!AG2</f>
        <v>Всего</v>
      </c>
      <c r="M9" s="146" t="str">
        <f>Дан!AH2</f>
        <v>Время прохожде-ния</v>
      </c>
      <c r="N9" s="139" t="str">
        <f>Дан!AI2</f>
        <v>Итог</v>
      </c>
      <c r="O9" s="139" t="str">
        <f>Дан!AJ2</f>
        <v>Место</v>
      </c>
    </row>
    <row r="10" spans="1:15" s="2" customFormat="1" ht="27" customHeight="1">
      <c r="A10" s="138"/>
      <c r="B10" s="138"/>
      <c r="C10" s="138"/>
      <c r="D10" s="91" t="str">
        <f>Дан!H2</f>
        <v>Змейка пер.ход.</v>
      </c>
      <c r="E10" s="92" t="str">
        <f>Дан!K2</f>
        <v>Бокс зад. ходом</v>
      </c>
      <c r="F10" s="92" t="str">
        <f>Дан!N2</f>
        <v>Круг</v>
      </c>
      <c r="G10" s="92" t="str">
        <f>Дан!Q2</f>
        <v>Бокс пер. ходом</v>
      </c>
      <c r="H10" s="92" t="str">
        <f>Дан!T2</f>
        <v>Колея</v>
      </c>
      <c r="I10" s="91" t="str">
        <f>Дан!W2</f>
        <v>Тоннель. ворота</v>
      </c>
      <c r="J10" s="91" t="str">
        <f>Дан!Z2</f>
        <v>Парковка</v>
      </c>
      <c r="K10" s="91" t="str">
        <f>Дан!AC2</f>
        <v>Стоп</v>
      </c>
      <c r="L10" s="148"/>
      <c r="M10" s="146"/>
      <c r="N10" s="140"/>
      <c r="O10" s="140"/>
    </row>
    <row r="11" spans="1:15" ht="15">
      <c r="A11" s="79">
        <f>Дан!B24</f>
        <v>20</v>
      </c>
      <c r="B11" s="80" t="str">
        <f aca="true" t="shared" si="0" ref="B11:B32">VLOOKUP($A11,Е_16,2,FALSE)</f>
        <v>Сапежинский Виктор</v>
      </c>
      <c r="C11" s="80" t="str">
        <f aca="true" t="shared" si="1" ref="C11:C32">VLOOKUP($A11,Е_16,5,FALSE)</f>
        <v>АО «Лорри» команда 1  г. Екатеринбург</v>
      </c>
      <c r="D11" s="105">
        <f aca="true" t="shared" si="2" ref="D11:D32">VLOOKUP($A11,Е_16,9,FALSE)</f>
        <v>0</v>
      </c>
      <c r="E11" s="105">
        <f aca="true" t="shared" si="3" ref="E11:E32">VLOOKUP($A11,Е_16,12,FALSE)</f>
        <v>0</v>
      </c>
      <c r="F11" s="105">
        <f aca="true" t="shared" si="4" ref="F11:F32">VLOOKUP($A11,Е_16,15,FALSE)</f>
        <v>0</v>
      </c>
      <c r="G11" s="105">
        <f aca="true" t="shared" si="5" ref="G11:G32">VLOOKUP($A11,Е_16,18,FALSE)</f>
        <v>0</v>
      </c>
      <c r="H11" s="105">
        <f aca="true" t="shared" si="6" ref="H11:H32">VLOOKUP($A11,Е_16,21,FALSE)</f>
        <v>0</v>
      </c>
      <c r="I11" s="105">
        <f aca="true" t="shared" si="7" ref="I11:I32">VLOOKUP($A11,Е_16,24,FALSE)</f>
        <v>0.00023148148148148146</v>
      </c>
      <c r="J11" s="105">
        <f aca="true" t="shared" si="8" ref="J11:J32">VLOOKUP($A11,Е_16,27,FALSE)</f>
        <v>0</v>
      </c>
      <c r="K11" s="105">
        <f aca="true" t="shared" si="9" ref="K11:K32">VLOOKUP($A11,Е_16,31,FALSE)</f>
        <v>0</v>
      </c>
      <c r="L11" s="105">
        <f aca="true" t="shared" si="10" ref="L11:L32">VLOOKUP($A11,Е_16,32,FALSE)</f>
        <v>0.00023148148148148146</v>
      </c>
      <c r="M11" s="105">
        <f aca="true" t="shared" si="11" ref="M11:M32">VLOOKUP($A11,Е_16,33,FALSE)</f>
        <v>0.0020625</v>
      </c>
      <c r="N11" s="105">
        <f aca="true" t="shared" si="12" ref="N11:N32">VLOOKUP($A11,Е_16,34,FALSE)</f>
        <v>0.0022939814814814815</v>
      </c>
      <c r="O11" s="81">
        <v>1</v>
      </c>
    </row>
    <row r="12" spans="1:15" ht="15">
      <c r="A12" s="79">
        <f>Дан!B11</f>
        <v>6</v>
      </c>
      <c r="B12" s="80" t="str">
        <f t="shared" si="0"/>
        <v>Арских Виктор</v>
      </c>
      <c r="C12" s="80" t="str">
        <f t="shared" si="1"/>
        <v>АО «Лорри» команда 1  г. Екатеринбург</v>
      </c>
      <c r="D12" s="105">
        <f t="shared" si="2"/>
        <v>0</v>
      </c>
      <c r="E12" s="105">
        <f t="shared" si="3"/>
        <v>0</v>
      </c>
      <c r="F12" s="105">
        <f t="shared" si="4"/>
        <v>0</v>
      </c>
      <c r="G12" s="105">
        <f t="shared" si="5"/>
        <v>0.00011574074074074073</v>
      </c>
      <c r="H12" s="105">
        <f t="shared" si="6"/>
        <v>0</v>
      </c>
      <c r="I12" s="105">
        <f t="shared" si="7"/>
        <v>0</v>
      </c>
      <c r="J12" s="105">
        <f t="shared" si="8"/>
        <v>0.0003472222222222222</v>
      </c>
      <c r="K12" s="105">
        <f t="shared" si="9"/>
        <v>0.00034722222222222224</v>
      </c>
      <c r="L12" s="105">
        <f t="shared" si="10"/>
        <v>0.000810185185185185</v>
      </c>
      <c r="M12" s="105">
        <f t="shared" si="11"/>
        <v>0.001611111111111111</v>
      </c>
      <c r="N12" s="105">
        <f t="shared" si="12"/>
        <v>0.002421296296296296</v>
      </c>
      <c r="O12" s="81">
        <v>2</v>
      </c>
    </row>
    <row r="13" spans="1:15" ht="15">
      <c r="A13" s="79">
        <f>Дан!B21</f>
        <v>17</v>
      </c>
      <c r="B13" s="80" t="str">
        <f t="shared" si="0"/>
        <v>Гатиятуллин Алексей</v>
      </c>
      <c r="C13" s="80" t="str">
        <f t="shared" si="1"/>
        <v>АО «Лорри» команда 2  г. Екатеринбург</v>
      </c>
      <c r="D13" s="105">
        <f t="shared" si="2"/>
        <v>0</v>
      </c>
      <c r="E13" s="105">
        <f t="shared" si="3"/>
        <v>0</v>
      </c>
      <c r="F13" s="105">
        <f t="shared" si="4"/>
        <v>0.00011574074074074073</v>
      </c>
      <c r="G13" s="105">
        <f t="shared" si="5"/>
        <v>0.00011574074074074073</v>
      </c>
      <c r="H13" s="105">
        <f t="shared" si="6"/>
        <v>0.00023148148148148146</v>
      </c>
      <c r="I13" s="105">
        <f t="shared" si="7"/>
        <v>0</v>
      </c>
      <c r="J13" s="105">
        <f t="shared" si="8"/>
        <v>0.00023148148148148146</v>
      </c>
      <c r="K13" s="105">
        <f t="shared" si="9"/>
        <v>0</v>
      </c>
      <c r="L13" s="105">
        <f t="shared" si="10"/>
        <v>0.0006944444444444444</v>
      </c>
      <c r="M13" s="105">
        <f t="shared" si="11"/>
        <v>0.001980324074074074</v>
      </c>
      <c r="N13" s="105">
        <f t="shared" si="12"/>
        <v>0.002674768518518518</v>
      </c>
      <c r="O13" s="81">
        <v>3</v>
      </c>
    </row>
    <row r="14" spans="1:15" ht="15">
      <c r="A14" s="79">
        <f>Дан!B7</f>
        <v>1</v>
      </c>
      <c r="B14" s="80" t="str">
        <f t="shared" si="0"/>
        <v>Гайсин Илгиз</v>
      </c>
      <c r="C14" s="80" t="str">
        <f t="shared" si="1"/>
        <v>АО «Лорри» команда 3 г. Екатеринбург</v>
      </c>
      <c r="D14" s="105">
        <f t="shared" si="2"/>
        <v>0</v>
      </c>
      <c r="E14" s="105">
        <f t="shared" si="3"/>
        <v>0</v>
      </c>
      <c r="F14" s="105">
        <f t="shared" si="4"/>
        <v>0</v>
      </c>
      <c r="G14" s="105">
        <f t="shared" si="5"/>
        <v>0.00011574074074074073</v>
      </c>
      <c r="H14" s="105">
        <f t="shared" si="6"/>
        <v>0.00023148148148148146</v>
      </c>
      <c r="I14" s="105">
        <f t="shared" si="7"/>
        <v>0</v>
      </c>
      <c r="J14" s="105">
        <f t="shared" si="8"/>
        <v>0.00011574074074074073</v>
      </c>
      <c r="K14" s="105">
        <f t="shared" si="9"/>
        <v>0.00034722222222222224</v>
      </c>
      <c r="L14" s="105">
        <f t="shared" si="10"/>
        <v>0.0008101851851851852</v>
      </c>
      <c r="M14" s="105">
        <f t="shared" si="11"/>
        <v>0.0018726851851851853</v>
      </c>
      <c r="N14" s="105">
        <f t="shared" si="12"/>
        <v>0.0026828703703703706</v>
      </c>
      <c r="O14" s="85" t="s">
        <v>73</v>
      </c>
    </row>
    <row r="15" spans="1:15" ht="15">
      <c r="A15" s="79">
        <f>Дан!B9</f>
        <v>3</v>
      </c>
      <c r="B15" s="80" t="str">
        <f t="shared" si="0"/>
        <v>Балахнин Дмитрий</v>
      </c>
      <c r="C15" s="80" t="str">
        <f t="shared" si="1"/>
        <v>АО «Лорри» команда 3 г. Екатеринбург</v>
      </c>
      <c r="D15" s="105">
        <f t="shared" si="2"/>
        <v>0.00011574074074074073</v>
      </c>
      <c r="E15" s="105">
        <f t="shared" si="3"/>
        <v>0</v>
      </c>
      <c r="F15" s="105">
        <f t="shared" si="4"/>
        <v>0</v>
      </c>
      <c r="G15" s="105">
        <f t="shared" si="5"/>
        <v>0</v>
      </c>
      <c r="H15" s="105">
        <f t="shared" si="6"/>
        <v>0.00011574074074074073</v>
      </c>
      <c r="I15" s="105">
        <f t="shared" si="7"/>
        <v>0.00023148148148148146</v>
      </c>
      <c r="J15" s="105">
        <f t="shared" si="8"/>
        <v>0.0003472222222222222</v>
      </c>
      <c r="K15" s="105">
        <f t="shared" si="9"/>
        <v>0</v>
      </c>
      <c r="L15" s="105">
        <f t="shared" si="10"/>
        <v>0.000810185185185185</v>
      </c>
      <c r="M15" s="105">
        <f t="shared" si="11"/>
        <v>0.0021377314814814813</v>
      </c>
      <c r="N15" s="105">
        <f t="shared" si="12"/>
        <v>0.0029479166666666664</v>
      </c>
      <c r="O15" s="85" t="s">
        <v>73</v>
      </c>
    </row>
    <row r="16" spans="1:15" ht="15">
      <c r="A16" s="79">
        <f>Дан!B10</f>
        <v>5</v>
      </c>
      <c r="B16" s="80" t="str">
        <f t="shared" si="0"/>
        <v>Леушин Олег</v>
      </c>
      <c r="C16" s="80" t="str">
        <f t="shared" si="1"/>
        <v>ИП Белянин С.М. г. Екатеринбург</v>
      </c>
      <c r="D16" s="105">
        <f t="shared" si="2"/>
        <v>0</v>
      </c>
      <c r="E16" s="105">
        <f t="shared" si="3"/>
        <v>0</v>
      </c>
      <c r="F16" s="105">
        <f t="shared" si="4"/>
        <v>0</v>
      </c>
      <c r="G16" s="105">
        <f t="shared" si="5"/>
        <v>0</v>
      </c>
      <c r="H16" s="105">
        <f t="shared" si="6"/>
        <v>0</v>
      </c>
      <c r="I16" s="105">
        <f t="shared" si="7"/>
        <v>0.00011574074074074073</v>
      </c>
      <c r="J16" s="105">
        <f t="shared" si="8"/>
        <v>0.00023148148148148146</v>
      </c>
      <c r="K16" s="105">
        <f t="shared" si="9"/>
        <v>0</v>
      </c>
      <c r="L16" s="105">
        <f t="shared" si="10"/>
        <v>0.0003472222222222222</v>
      </c>
      <c r="M16" s="105">
        <f t="shared" si="11"/>
        <v>0.0027812500000000003</v>
      </c>
      <c r="N16" s="105">
        <f t="shared" si="12"/>
        <v>0.0031284722222222226</v>
      </c>
      <c r="O16" s="81">
        <v>4</v>
      </c>
    </row>
    <row r="17" spans="1:15" ht="15">
      <c r="A17" s="79">
        <f>Дан!B20</f>
        <v>16</v>
      </c>
      <c r="B17" s="80" t="str">
        <f t="shared" si="0"/>
        <v>Попов Александр</v>
      </c>
      <c r="C17" s="80" t="str">
        <f t="shared" si="1"/>
        <v>ИП Белянин С.М. г. Екатеринбург</v>
      </c>
      <c r="D17" s="105">
        <f t="shared" si="2"/>
        <v>0</v>
      </c>
      <c r="E17" s="105">
        <f t="shared" si="3"/>
        <v>0</v>
      </c>
      <c r="F17" s="105">
        <f t="shared" si="4"/>
        <v>0.00011574074074074073</v>
      </c>
      <c r="G17" s="105">
        <f t="shared" si="5"/>
        <v>0</v>
      </c>
      <c r="H17" s="105">
        <f t="shared" si="6"/>
        <v>0.00011574074074074073</v>
      </c>
      <c r="I17" s="105">
        <f t="shared" si="7"/>
        <v>0</v>
      </c>
      <c r="J17" s="105">
        <f t="shared" si="8"/>
        <v>0.00011574074074074073</v>
      </c>
      <c r="K17" s="105">
        <f t="shared" si="9"/>
        <v>0.00034722222222222224</v>
      </c>
      <c r="L17" s="105">
        <f t="shared" si="10"/>
        <v>0.0006944444444444444</v>
      </c>
      <c r="M17" s="105">
        <f t="shared" si="11"/>
        <v>0.002530092592592593</v>
      </c>
      <c r="N17" s="105">
        <f t="shared" si="12"/>
        <v>0.003224537037037037</v>
      </c>
      <c r="O17" s="81">
        <v>5</v>
      </c>
    </row>
    <row r="18" spans="1:15" ht="15">
      <c r="A18" s="79">
        <f>Дан!B14</f>
        <v>10</v>
      </c>
      <c r="B18" s="80" t="str">
        <f t="shared" si="0"/>
        <v>Юров Владимир</v>
      </c>
      <c r="C18" s="80" t="str">
        <f t="shared" si="1"/>
        <v>ООО «Траст» г. Екатеринбург</v>
      </c>
      <c r="D18" s="105">
        <f t="shared" si="2"/>
        <v>0.00011574074074074073</v>
      </c>
      <c r="E18" s="105">
        <f t="shared" si="3"/>
        <v>0.00011574074074074073</v>
      </c>
      <c r="F18" s="105">
        <f t="shared" si="4"/>
        <v>0</v>
      </c>
      <c r="G18" s="105">
        <f t="shared" si="5"/>
        <v>0.0003472222222222222</v>
      </c>
      <c r="H18" s="105">
        <f t="shared" si="6"/>
        <v>0.00011574074074074073</v>
      </c>
      <c r="I18" s="105">
        <f t="shared" si="7"/>
        <v>0.00011574074074074073</v>
      </c>
      <c r="J18" s="105">
        <f t="shared" si="8"/>
        <v>0.00023148148148148146</v>
      </c>
      <c r="K18" s="105">
        <f t="shared" si="9"/>
        <v>0</v>
      </c>
      <c r="L18" s="105">
        <f t="shared" si="10"/>
        <v>0.0010416666666666664</v>
      </c>
      <c r="M18" s="105">
        <f t="shared" si="11"/>
        <v>0.0024722222222222224</v>
      </c>
      <c r="N18" s="105">
        <f t="shared" si="12"/>
        <v>0.003513888888888889</v>
      </c>
      <c r="O18" s="81">
        <v>6</v>
      </c>
    </row>
    <row r="19" spans="1:15" ht="15">
      <c r="A19" s="79">
        <f>Дан!B28</f>
        <v>24</v>
      </c>
      <c r="B19" s="80" t="str">
        <f t="shared" si="0"/>
        <v>Наношкин Александр</v>
      </c>
      <c r="C19" s="80" t="str">
        <f t="shared" si="1"/>
        <v>ИП Боярченко В.И. г. Екатеринбург</v>
      </c>
      <c r="D19" s="105">
        <f t="shared" si="2"/>
        <v>0.00023148148148148146</v>
      </c>
      <c r="E19" s="105">
        <f t="shared" si="3"/>
        <v>0</v>
      </c>
      <c r="F19" s="105">
        <f t="shared" si="4"/>
        <v>0</v>
      </c>
      <c r="G19" s="105">
        <f t="shared" si="5"/>
        <v>0</v>
      </c>
      <c r="H19" s="105">
        <f t="shared" si="6"/>
        <v>0</v>
      </c>
      <c r="I19" s="105">
        <f t="shared" si="7"/>
        <v>0.00011574074074074073</v>
      </c>
      <c r="J19" s="105">
        <f t="shared" si="8"/>
        <v>0.00023148148148148146</v>
      </c>
      <c r="K19" s="105">
        <f t="shared" si="9"/>
        <v>0</v>
      </c>
      <c r="L19" s="105">
        <f t="shared" si="10"/>
        <v>0.0005787037037037037</v>
      </c>
      <c r="M19" s="105">
        <f t="shared" si="11"/>
        <v>0.0035671296296296297</v>
      </c>
      <c r="N19" s="105">
        <f t="shared" si="12"/>
        <v>0.004145833333333333</v>
      </c>
      <c r="O19" s="81">
        <v>7</v>
      </c>
    </row>
    <row r="20" spans="1:15" ht="15">
      <c r="A20" s="79">
        <f>Дан!B23</f>
        <v>19</v>
      </c>
      <c r="B20" s="80" t="str">
        <f t="shared" si="0"/>
        <v>Зеленин Валентин</v>
      </c>
      <c r="C20" s="80" t="str">
        <f t="shared" si="1"/>
        <v>ООО «ЭКС Карготранссервис» г. Краснокамск</v>
      </c>
      <c r="D20" s="105">
        <f t="shared" si="2"/>
        <v>0</v>
      </c>
      <c r="E20" s="105">
        <f t="shared" si="3"/>
        <v>0.00023148148148148146</v>
      </c>
      <c r="F20" s="105">
        <f t="shared" si="4"/>
        <v>0.0003472222222222222</v>
      </c>
      <c r="G20" s="105">
        <f t="shared" si="5"/>
        <v>0.00011574074074074073</v>
      </c>
      <c r="H20" s="105">
        <f t="shared" si="6"/>
        <v>0.0003472222222222222</v>
      </c>
      <c r="I20" s="105">
        <f t="shared" si="7"/>
        <v>0</v>
      </c>
      <c r="J20" s="105">
        <f t="shared" si="8"/>
        <v>0.0005787037037037037</v>
      </c>
      <c r="K20" s="105">
        <f t="shared" si="9"/>
        <v>0.00034722222222222224</v>
      </c>
      <c r="L20" s="105">
        <f t="shared" si="10"/>
        <v>0.0019675925925925924</v>
      </c>
      <c r="M20" s="105">
        <f t="shared" si="11"/>
        <v>0.0022199074074074074</v>
      </c>
      <c r="N20" s="105">
        <f t="shared" si="12"/>
        <v>0.0041875</v>
      </c>
      <c r="O20" s="81">
        <v>8</v>
      </c>
    </row>
    <row r="21" spans="1:15" ht="15">
      <c r="A21" s="79">
        <f>Дан!B8</f>
        <v>2</v>
      </c>
      <c r="B21" s="80" t="str">
        <f t="shared" si="0"/>
        <v>Андрианов Сергей</v>
      </c>
      <c r="C21" s="80" t="str">
        <f t="shared" si="1"/>
        <v>АО «Лорри» г. Екатеринбург</v>
      </c>
      <c r="D21" s="105">
        <f t="shared" si="2"/>
        <v>0</v>
      </c>
      <c r="E21" s="105">
        <f t="shared" si="3"/>
        <v>0</v>
      </c>
      <c r="F21" s="105">
        <f t="shared" si="4"/>
        <v>0.0005787037037037037</v>
      </c>
      <c r="G21" s="105">
        <f t="shared" si="5"/>
        <v>0</v>
      </c>
      <c r="H21" s="105">
        <f t="shared" si="6"/>
        <v>0.00011574074074074073</v>
      </c>
      <c r="I21" s="105">
        <f t="shared" si="7"/>
        <v>0.0003472222222222222</v>
      </c>
      <c r="J21" s="105">
        <f t="shared" si="8"/>
        <v>0.00023148148148148146</v>
      </c>
      <c r="K21" s="105">
        <f t="shared" si="9"/>
        <v>0.00034722222222222224</v>
      </c>
      <c r="L21" s="105">
        <f t="shared" si="10"/>
        <v>0.0016203703703703703</v>
      </c>
      <c r="M21" s="105">
        <f t="shared" si="11"/>
        <v>0.0026666666666666666</v>
      </c>
      <c r="N21" s="105">
        <f t="shared" si="12"/>
        <v>0.004287037037037037</v>
      </c>
      <c r="O21" s="85" t="s">
        <v>73</v>
      </c>
    </row>
    <row r="22" spans="1:15" ht="15">
      <c r="A22" s="79">
        <f>Дан!B16</f>
        <v>12</v>
      </c>
      <c r="B22" s="80" t="str">
        <f t="shared" si="0"/>
        <v>Усольцев Валерий</v>
      </c>
      <c r="C22" s="80" t="str">
        <f t="shared" si="1"/>
        <v>АО «Автоколонна 1212» г. Екатеринбург</v>
      </c>
      <c r="D22" s="105">
        <f t="shared" si="2"/>
        <v>0</v>
      </c>
      <c r="E22" s="105">
        <f t="shared" si="3"/>
        <v>0.00023148148148148146</v>
      </c>
      <c r="F22" s="105">
        <f t="shared" si="4"/>
        <v>0</v>
      </c>
      <c r="G22" s="105">
        <f t="shared" si="5"/>
        <v>0.0003472222222222222</v>
      </c>
      <c r="H22" s="105">
        <f t="shared" si="6"/>
        <v>0</v>
      </c>
      <c r="I22" s="105">
        <f t="shared" si="7"/>
        <v>0</v>
      </c>
      <c r="J22" s="105">
        <f t="shared" si="8"/>
        <v>0.0011574074074074073</v>
      </c>
      <c r="K22" s="105">
        <f t="shared" si="9"/>
        <v>0.00034722222222222224</v>
      </c>
      <c r="L22" s="105">
        <f t="shared" si="10"/>
        <v>0.0020833333333333333</v>
      </c>
      <c r="M22" s="105">
        <f t="shared" si="11"/>
        <v>0.0030104166666666664</v>
      </c>
      <c r="N22" s="105">
        <f t="shared" si="12"/>
        <v>0.005093749999999999</v>
      </c>
      <c r="O22" s="81">
        <v>9</v>
      </c>
    </row>
    <row r="23" spans="1:15" ht="15">
      <c r="A23" s="79">
        <f>Дан!B17</f>
        <v>13</v>
      </c>
      <c r="B23" s="80" t="str">
        <f t="shared" si="0"/>
        <v>Куваев Андрей</v>
      </c>
      <c r="C23" s="80" t="str">
        <f t="shared" si="1"/>
        <v>ИП Симаков Д.В. г. Екатеринбург</v>
      </c>
      <c r="D23" s="105">
        <f t="shared" si="2"/>
        <v>0</v>
      </c>
      <c r="E23" s="105">
        <f t="shared" si="3"/>
        <v>0.00011574074074074073</v>
      </c>
      <c r="F23" s="105">
        <f t="shared" si="4"/>
        <v>0.0005787037037037037</v>
      </c>
      <c r="G23" s="105">
        <f t="shared" si="5"/>
        <v>0.00011574074074074073</v>
      </c>
      <c r="H23" s="105">
        <f t="shared" si="6"/>
        <v>0</v>
      </c>
      <c r="I23" s="105">
        <f t="shared" si="7"/>
        <v>0</v>
      </c>
      <c r="J23" s="105">
        <f t="shared" si="8"/>
        <v>0.0009259259259259259</v>
      </c>
      <c r="K23" s="105">
        <f t="shared" si="9"/>
        <v>0.00034722222222222224</v>
      </c>
      <c r="L23" s="105">
        <f t="shared" si="10"/>
        <v>0.0020833333333333333</v>
      </c>
      <c r="M23" s="105">
        <f t="shared" si="11"/>
        <v>0.0035405092592592593</v>
      </c>
      <c r="N23" s="105">
        <f t="shared" si="12"/>
        <v>0.005623842592592593</v>
      </c>
      <c r="O23" s="81">
        <v>10</v>
      </c>
    </row>
    <row r="24" spans="1:15" ht="15">
      <c r="A24" s="79">
        <f>Дан!B13</f>
        <v>9</v>
      </c>
      <c r="B24" s="80" t="str">
        <f t="shared" si="0"/>
        <v>Игнашкин Павел</v>
      </c>
      <c r="C24" s="80" t="str">
        <f t="shared" si="1"/>
        <v>ООО «Траст» г. Екатеринбург</v>
      </c>
      <c r="D24" s="105">
        <f t="shared" si="2"/>
        <v>0</v>
      </c>
      <c r="E24" s="105">
        <f t="shared" si="3"/>
        <v>0.0005787037037037037</v>
      </c>
      <c r="F24" s="105">
        <f t="shared" si="4"/>
        <v>0.0005787037037037037</v>
      </c>
      <c r="G24" s="105">
        <f t="shared" si="5"/>
        <v>0</v>
      </c>
      <c r="H24" s="105">
        <f t="shared" si="6"/>
        <v>0.00023148148148148146</v>
      </c>
      <c r="I24" s="105">
        <f t="shared" si="7"/>
        <v>0.00011574074074074073</v>
      </c>
      <c r="J24" s="105">
        <f t="shared" si="8"/>
        <v>0.0004629629629629629</v>
      </c>
      <c r="K24" s="105">
        <f t="shared" si="9"/>
        <v>0.00034722222222222224</v>
      </c>
      <c r="L24" s="105">
        <f t="shared" si="10"/>
        <v>0.0023148148148148147</v>
      </c>
      <c r="M24" s="105">
        <f t="shared" si="11"/>
        <v>0.0038518518518518524</v>
      </c>
      <c r="N24" s="105">
        <f t="shared" si="12"/>
        <v>0.0061666666666666675</v>
      </c>
      <c r="O24" s="81">
        <v>11</v>
      </c>
    </row>
    <row r="25" spans="1:15" ht="15">
      <c r="A25" s="79">
        <f>Дан!B26</f>
        <v>22</v>
      </c>
      <c r="B25" s="80" t="str">
        <f t="shared" si="0"/>
        <v>Рябов Михаил</v>
      </c>
      <c r="C25" s="80" t="str">
        <f t="shared" si="1"/>
        <v>ИП Боярченко В.И. г. Екатеринбург</v>
      </c>
      <c r="D25" s="105">
        <f t="shared" si="2"/>
        <v>0</v>
      </c>
      <c r="E25" s="105">
        <f t="shared" si="3"/>
        <v>0</v>
      </c>
      <c r="F25" s="105">
        <f t="shared" si="4"/>
        <v>0.00011574074074074073</v>
      </c>
      <c r="G25" s="105">
        <f t="shared" si="5"/>
        <v>0</v>
      </c>
      <c r="H25" s="105">
        <f t="shared" si="6"/>
        <v>0.00023148148148148146</v>
      </c>
      <c r="I25" s="105">
        <f t="shared" si="7"/>
        <v>0.00023148148148148146</v>
      </c>
      <c r="J25" s="105">
        <f t="shared" si="8"/>
        <v>0.003472222222222222</v>
      </c>
      <c r="K25" s="105">
        <f t="shared" si="9"/>
        <v>0.00034722222222222224</v>
      </c>
      <c r="L25" s="105">
        <f t="shared" si="10"/>
        <v>0.004398148148148148</v>
      </c>
      <c r="M25" s="105">
        <f t="shared" si="11"/>
        <v>0.0023194444444444443</v>
      </c>
      <c r="N25" s="105">
        <f t="shared" si="12"/>
        <v>0.006717592592592593</v>
      </c>
      <c r="O25" s="81">
        <v>12</v>
      </c>
    </row>
    <row r="26" spans="1:15" ht="15">
      <c r="A26" s="79">
        <f>Дан!B19</f>
        <v>15</v>
      </c>
      <c r="B26" s="80" t="str">
        <f t="shared" si="0"/>
        <v>Медведев Олег</v>
      </c>
      <c r="C26" s="80" t="str">
        <f t="shared" si="1"/>
        <v>АО «Лорри» команда 2  г. Екатеринбург</v>
      </c>
      <c r="D26" s="105">
        <f t="shared" si="2"/>
        <v>0</v>
      </c>
      <c r="E26" s="105">
        <f t="shared" si="3"/>
        <v>0.0006944444444444444</v>
      </c>
      <c r="F26" s="105">
        <f t="shared" si="4"/>
        <v>0</v>
      </c>
      <c r="G26" s="105">
        <f t="shared" si="5"/>
        <v>0</v>
      </c>
      <c r="H26" s="105">
        <f t="shared" si="6"/>
        <v>0</v>
      </c>
      <c r="I26" s="105">
        <f t="shared" si="7"/>
        <v>0.00011574074074074073</v>
      </c>
      <c r="J26" s="105">
        <f t="shared" si="8"/>
        <v>0.003472222222222222</v>
      </c>
      <c r="K26" s="105">
        <f t="shared" si="9"/>
        <v>0.00034722222222222224</v>
      </c>
      <c r="L26" s="105">
        <f t="shared" si="10"/>
        <v>0.004629629629629629</v>
      </c>
      <c r="M26" s="105">
        <f t="shared" si="11"/>
        <v>0.0027650462962962963</v>
      </c>
      <c r="N26" s="105">
        <f t="shared" si="12"/>
        <v>0.007394675925925926</v>
      </c>
      <c r="O26" s="81">
        <v>13</v>
      </c>
    </row>
    <row r="27" spans="1:15" ht="15">
      <c r="A27" s="79">
        <f>Дан!B12</f>
        <v>7</v>
      </c>
      <c r="B27" s="80" t="str">
        <f t="shared" si="0"/>
        <v>Заякин Андрей</v>
      </c>
      <c r="C27" s="80" t="str">
        <f t="shared" si="1"/>
        <v>ООО «Аваком» г. Краснокамск</v>
      </c>
      <c r="D27" s="105">
        <f t="shared" si="2"/>
        <v>0</v>
      </c>
      <c r="E27" s="105">
        <f t="shared" si="3"/>
        <v>0.00011574074074074073</v>
      </c>
      <c r="F27" s="105">
        <f t="shared" si="4"/>
        <v>0.0006944444444444444</v>
      </c>
      <c r="G27" s="105">
        <f t="shared" si="5"/>
        <v>0.00023148148148148146</v>
      </c>
      <c r="H27" s="105">
        <f t="shared" si="6"/>
        <v>0.00011574074074074073</v>
      </c>
      <c r="I27" s="105">
        <f t="shared" si="7"/>
        <v>0.00023148148148148146</v>
      </c>
      <c r="J27" s="105">
        <f t="shared" si="8"/>
        <v>0.003472222222222222</v>
      </c>
      <c r="K27" s="105">
        <f t="shared" si="9"/>
        <v>0</v>
      </c>
      <c r="L27" s="105">
        <f t="shared" si="10"/>
        <v>0.004861111111111111</v>
      </c>
      <c r="M27" s="105">
        <f t="shared" si="11"/>
        <v>0.0026087962962962966</v>
      </c>
      <c r="N27" s="105">
        <f t="shared" si="12"/>
        <v>0.007469907407407408</v>
      </c>
      <c r="O27" s="81">
        <v>14</v>
      </c>
    </row>
    <row r="28" spans="1:15" ht="15">
      <c r="A28" s="79">
        <f>Дан!B22</f>
        <v>18</v>
      </c>
      <c r="B28" s="80" t="str">
        <f t="shared" si="0"/>
        <v>Щипачёв Вячеслав</v>
      </c>
      <c r="C28" s="80" t="str">
        <f t="shared" si="1"/>
        <v>АО «Автоколонна 1212» г. Екатеринбург</v>
      </c>
      <c r="D28" s="105">
        <f t="shared" si="2"/>
        <v>0</v>
      </c>
      <c r="E28" s="105">
        <f t="shared" si="3"/>
        <v>0</v>
      </c>
      <c r="F28" s="105">
        <f t="shared" si="4"/>
        <v>0.0003472222222222222</v>
      </c>
      <c r="G28" s="105">
        <f t="shared" si="5"/>
        <v>0</v>
      </c>
      <c r="H28" s="105">
        <f t="shared" si="6"/>
        <v>0.00023148148148148146</v>
      </c>
      <c r="I28" s="105">
        <f t="shared" si="7"/>
        <v>0</v>
      </c>
      <c r="J28" s="105">
        <f t="shared" si="8"/>
        <v>0</v>
      </c>
      <c r="K28" s="105">
        <f t="shared" si="9"/>
        <v>0.003472222222222222</v>
      </c>
      <c r="L28" s="105">
        <f t="shared" si="10"/>
        <v>0.004050925925925926</v>
      </c>
      <c r="M28" s="105">
        <f t="shared" si="11"/>
        <v>0.0038310185185185183</v>
      </c>
      <c r="N28" s="105">
        <f t="shared" si="12"/>
        <v>0.007881944444444445</v>
      </c>
      <c r="O28" s="81">
        <v>15</v>
      </c>
    </row>
    <row r="29" spans="1:15" ht="15">
      <c r="A29" s="79">
        <f>Дан!B27</f>
        <v>23</v>
      </c>
      <c r="B29" s="80" t="str">
        <f t="shared" si="0"/>
        <v>Козлов Павел</v>
      </c>
      <c r="C29" s="80" t="str">
        <f t="shared" si="1"/>
        <v>ИП Симаков Д.В. г. Екатеринбург</v>
      </c>
      <c r="D29" s="105">
        <f t="shared" si="2"/>
        <v>0.00011574074074074073</v>
      </c>
      <c r="E29" s="105">
        <f t="shared" si="3"/>
        <v>0.0003472222222222222</v>
      </c>
      <c r="F29" s="105">
        <f t="shared" si="4"/>
        <v>0.0005787037037037037</v>
      </c>
      <c r="G29" s="105">
        <f t="shared" si="5"/>
        <v>0</v>
      </c>
      <c r="H29" s="105">
        <f t="shared" si="6"/>
        <v>0.00011574074074074073</v>
      </c>
      <c r="I29" s="105">
        <f t="shared" si="7"/>
        <v>0.00011574074074074073</v>
      </c>
      <c r="J29" s="105">
        <f t="shared" si="8"/>
        <v>0.00023148148148148146</v>
      </c>
      <c r="K29" s="105">
        <f t="shared" si="9"/>
        <v>0.003472222222222222</v>
      </c>
      <c r="L29" s="105">
        <f t="shared" si="10"/>
        <v>0.004976851851851851</v>
      </c>
      <c r="M29" s="105">
        <f t="shared" si="11"/>
        <v>0.0029733796296296296</v>
      </c>
      <c r="N29" s="105">
        <f t="shared" si="12"/>
        <v>0.007950231481481482</v>
      </c>
      <c r="O29" s="81">
        <v>16</v>
      </c>
    </row>
    <row r="30" spans="1:15" ht="15">
      <c r="A30" s="79">
        <f>Дан!B25</f>
        <v>21</v>
      </c>
      <c r="B30" s="80" t="str">
        <f t="shared" si="0"/>
        <v>Гладких Александр</v>
      </c>
      <c r="C30" s="80" t="str">
        <f t="shared" si="1"/>
        <v>ООО «ЭКС Карготранссервис» г. Краснокамск</v>
      </c>
      <c r="D30" s="105">
        <f t="shared" si="2"/>
        <v>0</v>
      </c>
      <c r="E30" s="105">
        <f t="shared" si="3"/>
        <v>0.00011574074074074073</v>
      </c>
      <c r="F30" s="105">
        <f t="shared" si="4"/>
        <v>0.0004629629629629629</v>
      </c>
      <c r="G30" s="105">
        <f t="shared" si="5"/>
        <v>0.00011574074074074073</v>
      </c>
      <c r="H30" s="105">
        <f t="shared" si="6"/>
        <v>0.00011574074074074073</v>
      </c>
      <c r="I30" s="105">
        <f t="shared" si="7"/>
        <v>0.00011574074074074073</v>
      </c>
      <c r="J30" s="105">
        <f t="shared" si="8"/>
        <v>0.003472222222222222</v>
      </c>
      <c r="K30" s="105">
        <f t="shared" si="9"/>
        <v>0.00034722222222222224</v>
      </c>
      <c r="L30" s="105">
        <f t="shared" si="10"/>
        <v>0.00474537037037037</v>
      </c>
      <c r="M30" s="105">
        <f t="shared" si="11"/>
        <v>0.003462962962962963</v>
      </c>
      <c r="N30" s="105">
        <f t="shared" si="12"/>
        <v>0.008208333333333333</v>
      </c>
      <c r="O30" s="81">
        <v>17</v>
      </c>
    </row>
    <row r="31" spans="1:15" ht="15">
      <c r="A31" s="79">
        <f>Дан!B18</f>
        <v>14</v>
      </c>
      <c r="B31" s="80" t="str">
        <f t="shared" si="0"/>
        <v>Креков Александр</v>
      </c>
      <c r="C31" s="80" t="str">
        <f t="shared" si="1"/>
        <v>ООО «НАВО-ПРОМ» г. Тюмень</v>
      </c>
      <c r="D31" s="105">
        <f t="shared" si="2"/>
        <v>0</v>
      </c>
      <c r="E31" s="105">
        <f t="shared" si="3"/>
        <v>0.00011574074074074073</v>
      </c>
      <c r="F31" s="105">
        <f t="shared" si="4"/>
        <v>0.0006944444444444444</v>
      </c>
      <c r="G31" s="105">
        <f t="shared" si="5"/>
        <v>0.00011574074074074073</v>
      </c>
      <c r="H31" s="105">
        <f t="shared" si="6"/>
        <v>0.00011574074074074073</v>
      </c>
      <c r="I31" s="105">
        <f t="shared" si="7"/>
        <v>0.00011574074074074073</v>
      </c>
      <c r="J31" s="105">
        <f t="shared" si="8"/>
        <v>0.003472222222222222</v>
      </c>
      <c r="K31" s="105">
        <f t="shared" si="9"/>
        <v>0.00034722222222222224</v>
      </c>
      <c r="L31" s="105">
        <f t="shared" si="10"/>
        <v>0.004976851851851852</v>
      </c>
      <c r="M31" s="105">
        <f t="shared" si="11"/>
        <v>0.0034710648148148144</v>
      </c>
      <c r="N31" s="105">
        <f t="shared" si="12"/>
        <v>0.008447916666666666</v>
      </c>
      <c r="O31" s="85" t="s">
        <v>73</v>
      </c>
    </row>
    <row r="32" spans="1:15" ht="15">
      <c r="A32" s="79">
        <f>Дан!B15</f>
        <v>11</v>
      </c>
      <c r="B32" s="80" t="str">
        <f t="shared" si="0"/>
        <v>Русинов Сергей</v>
      </c>
      <c r="C32" s="80" t="str">
        <f t="shared" si="1"/>
        <v>ООО «Аваком» г. Краснокамск</v>
      </c>
      <c r="D32" s="105">
        <f t="shared" si="2"/>
        <v>0.00011574074074074073</v>
      </c>
      <c r="E32" s="105">
        <f t="shared" si="3"/>
        <v>0</v>
      </c>
      <c r="F32" s="105">
        <f t="shared" si="4"/>
        <v>0.0005787037037037037</v>
      </c>
      <c r="G32" s="105">
        <f t="shared" si="5"/>
        <v>0</v>
      </c>
      <c r="H32" s="105">
        <f t="shared" si="6"/>
        <v>0.00023148148148148146</v>
      </c>
      <c r="I32" s="105">
        <f t="shared" si="7"/>
        <v>0</v>
      </c>
      <c r="J32" s="105">
        <f t="shared" si="8"/>
        <v>0.003472222222222222</v>
      </c>
      <c r="K32" s="105">
        <f t="shared" si="9"/>
        <v>0.00034722222222222224</v>
      </c>
      <c r="L32" s="105">
        <f t="shared" si="10"/>
        <v>0.00474537037037037</v>
      </c>
      <c r="M32" s="105">
        <f t="shared" si="11"/>
        <v>0.004118055555555555</v>
      </c>
      <c r="N32" s="105">
        <f t="shared" si="12"/>
        <v>0.008863425925925926</v>
      </c>
      <c r="O32" s="81">
        <v>18</v>
      </c>
    </row>
    <row r="33" spans="1:15" ht="15">
      <c r="A33" s="53"/>
      <c r="B33" s="47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54"/>
      <c r="N33" s="55"/>
      <c r="O33" s="51"/>
    </row>
    <row r="34" spans="1:15" ht="15">
      <c r="A34" s="43" t="s">
        <v>16</v>
      </c>
      <c r="B34" s="4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55"/>
      <c r="N34" s="55"/>
      <c r="O34" s="51"/>
    </row>
    <row r="35" spans="1:14" ht="15">
      <c r="A35" s="43" t="s">
        <v>10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ht="15">
      <c r="A36" s="43" t="s">
        <v>15</v>
      </c>
    </row>
    <row r="37" ht="15">
      <c r="A37" s="43" t="s">
        <v>9</v>
      </c>
    </row>
    <row r="38" ht="15">
      <c r="A38" s="35"/>
    </row>
  </sheetData>
  <sheetProtection/>
  <mergeCells count="15">
    <mergeCell ref="A9:A10"/>
    <mergeCell ref="B9:B10"/>
    <mergeCell ref="C9:C10"/>
    <mergeCell ref="O9:O10"/>
    <mergeCell ref="A1:O1"/>
    <mergeCell ref="A2:O2"/>
    <mergeCell ref="A3:O3"/>
    <mergeCell ref="A4:O4"/>
    <mergeCell ref="A5:O5"/>
    <mergeCell ref="M6:O6"/>
    <mergeCell ref="N9:N10"/>
    <mergeCell ref="M9:M10"/>
    <mergeCell ref="L9:L10"/>
    <mergeCell ref="D9:K9"/>
    <mergeCell ref="M7:O7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34"/>
  <sheetViews>
    <sheetView view="pageLayout" workbookViewId="0" topLeftCell="A7">
      <selection activeCell="A35" sqref="A35"/>
    </sheetView>
  </sheetViews>
  <sheetFormatPr defaultColWidth="10.25390625" defaultRowHeight="12.75"/>
  <cols>
    <col min="1" max="1" width="4.875" style="19" customWidth="1"/>
    <col min="2" max="2" width="70.00390625" style="14" customWidth="1"/>
    <col min="3" max="3" width="9.125" style="15" customWidth="1"/>
    <col min="4" max="4" width="30.875" style="15" bestFit="1" customWidth="1"/>
    <col min="5" max="5" width="9.375" style="11" customWidth="1"/>
    <col min="6" max="6" width="9.375" style="12" customWidth="1"/>
    <col min="7" max="7" width="10.25390625" style="13" customWidth="1"/>
    <col min="8" max="16384" width="10.25390625" style="15" customWidth="1"/>
  </cols>
  <sheetData>
    <row r="1" spans="1:7" s="14" customFormat="1" ht="15" customHeight="1">
      <c r="A1" s="160" t="s">
        <v>11</v>
      </c>
      <c r="B1" s="160"/>
      <c r="C1" s="160"/>
      <c r="D1" s="160"/>
      <c r="E1" s="160"/>
      <c r="F1" s="160"/>
      <c r="G1" s="160"/>
    </row>
    <row r="2" spans="1:7" s="14" customFormat="1" ht="15" customHeight="1">
      <c r="A2" s="154"/>
      <c r="B2" s="154"/>
      <c r="C2" s="154"/>
      <c r="D2" s="154"/>
      <c r="E2" s="154"/>
      <c r="F2" s="154"/>
      <c r="G2" s="154"/>
    </row>
    <row r="3" spans="1:7" s="14" customFormat="1" ht="15" customHeight="1">
      <c r="A3" s="161" t="s">
        <v>18</v>
      </c>
      <c r="B3" s="161"/>
      <c r="C3" s="161"/>
      <c r="D3" s="161"/>
      <c r="E3" s="161"/>
      <c r="F3" s="161"/>
      <c r="G3" s="161"/>
    </row>
    <row r="4" spans="1:7" s="14" customFormat="1" ht="15" customHeight="1">
      <c r="A4" s="161" t="s">
        <v>19</v>
      </c>
      <c r="B4" s="161"/>
      <c r="C4" s="161"/>
      <c r="D4" s="161"/>
      <c r="E4" s="161"/>
      <c r="F4" s="161"/>
      <c r="G4" s="161"/>
    </row>
    <row r="5" spans="1:7" s="14" customFormat="1" ht="15" customHeight="1">
      <c r="A5" s="67"/>
      <c r="B5" s="67"/>
      <c r="C5" s="67"/>
      <c r="D5" s="67"/>
      <c r="E5" s="67"/>
      <c r="F5" s="67"/>
      <c r="G5" s="67"/>
    </row>
    <row r="6" spans="1:7" ht="18.75">
      <c r="A6" s="162" t="s">
        <v>96</v>
      </c>
      <c r="B6" s="162"/>
      <c r="C6" s="162"/>
      <c r="D6" s="162"/>
      <c r="E6" s="162"/>
      <c r="F6" s="162"/>
      <c r="G6" s="162"/>
    </row>
    <row r="7" spans="1:7" ht="15.75">
      <c r="A7" s="36"/>
      <c r="B7" s="44"/>
      <c r="C7" s="44"/>
      <c r="D7" s="114"/>
      <c r="E7" s="173"/>
      <c r="F7" s="173"/>
      <c r="G7" s="173"/>
    </row>
    <row r="8" spans="1:7" ht="15.75">
      <c r="A8" s="36"/>
      <c r="B8" s="17"/>
      <c r="C8" s="18"/>
      <c r="D8" s="18"/>
      <c r="E8" s="173"/>
      <c r="F8" s="173"/>
      <c r="G8" s="173"/>
    </row>
    <row r="9" spans="1:7" ht="15.75">
      <c r="A9" s="16"/>
      <c r="B9" s="17"/>
      <c r="C9" s="18"/>
      <c r="D9" s="18"/>
      <c r="E9" s="66"/>
      <c r="F9" s="66"/>
      <c r="G9" s="66"/>
    </row>
    <row r="10" spans="1:7" ht="23.25" customHeight="1">
      <c r="A10" s="169" t="s">
        <v>7</v>
      </c>
      <c r="B10" s="170" t="str">
        <f>Дан!F5</f>
        <v>Команда, город</v>
      </c>
      <c r="C10" s="172" t="s">
        <v>6</v>
      </c>
      <c r="D10" s="165" t="s">
        <v>1</v>
      </c>
      <c r="E10" s="163" t="s">
        <v>85</v>
      </c>
      <c r="F10" s="164"/>
      <c r="G10" s="167" t="str">
        <f>Дан!AJ2</f>
        <v>Место</v>
      </c>
    </row>
    <row r="11" spans="1:7" ht="15.75">
      <c r="A11" s="169"/>
      <c r="B11" s="171"/>
      <c r="C11" s="172"/>
      <c r="D11" s="166"/>
      <c r="E11" s="93" t="s">
        <v>20</v>
      </c>
      <c r="F11" s="94" t="s">
        <v>21</v>
      </c>
      <c r="G11" s="168"/>
    </row>
    <row r="12" spans="1:7" ht="15.75">
      <c r="A12" s="152">
        <v>1</v>
      </c>
      <c r="B12" s="157" t="str">
        <f>VLOOKUP($C12,Е_16,5,FALSE)</f>
        <v>АО «Лорри» команда 1  г. Екатеринбург</v>
      </c>
      <c r="C12" s="41">
        <v>6</v>
      </c>
      <c r="D12" s="9" t="str">
        <f aca="true" t="shared" si="0" ref="D12:D29">VLOOKUP($C12,Е_16,2,FALSE)</f>
        <v>Арских Виктор</v>
      </c>
      <c r="E12" s="111">
        <f aca="true" t="shared" si="1" ref="E12:E29">VLOOKUP($C12,Е_16,34,FALSE)</f>
        <v>0.002421296296296296</v>
      </c>
      <c r="F12" s="155">
        <f aca="true" t="shared" si="2" ref="F12:F28">E12+E13</f>
        <v>0.0047152777777777774</v>
      </c>
      <c r="G12" s="158">
        <v>1</v>
      </c>
    </row>
    <row r="13" spans="1:7" ht="15.75">
      <c r="A13" s="153"/>
      <c r="B13" s="157" t="str">
        <f>VLOOKUP($C13,Е_16,2,FALSE)</f>
        <v>Сапежинский Виктор</v>
      </c>
      <c r="C13" s="41">
        <v>20</v>
      </c>
      <c r="D13" s="9" t="str">
        <f t="shared" si="0"/>
        <v>Сапежинский Виктор</v>
      </c>
      <c r="E13" s="111">
        <f t="shared" si="1"/>
        <v>0.0022939814814814815</v>
      </c>
      <c r="F13" s="156"/>
      <c r="G13" s="159"/>
    </row>
    <row r="14" spans="1:7" ht="15.75">
      <c r="A14" s="152">
        <v>2</v>
      </c>
      <c r="B14" s="157" t="str">
        <f>VLOOKUP($C14,Е_16,5,FALSE)</f>
        <v>ИП Белянин С.М. г. Екатеринбург</v>
      </c>
      <c r="C14" s="48">
        <v>5</v>
      </c>
      <c r="D14" s="9" t="str">
        <f t="shared" si="0"/>
        <v>Леушин Олег</v>
      </c>
      <c r="E14" s="111">
        <f t="shared" si="1"/>
        <v>0.0031284722222222226</v>
      </c>
      <c r="F14" s="155">
        <f t="shared" si="2"/>
        <v>0.00635300925925926</v>
      </c>
      <c r="G14" s="158">
        <v>2</v>
      </c>
    </row>
    <row r="15" spans="1:7" ht="15.75">
      <c r="A15" s="153"/>
      <c r="B15" s="157" t="str">
        <f>VLOOKUP($C15,Е_16,2,FALSE)</f>
        <v>Попов Александр</v>
      </c>
      <c r="C15" s="48">
        <v>16</v>
      </c>
      <c r="D15" s="9" t="str">
        <f t="shared" si="0"/>
        <v>Попов Александр</v>
      </c>
      <c r="E15" s="111">
        <f t="shared" si="1"/>
        <v>0.003224537037037037</v>
      </c>
      <c r="F15" s="156"/>
      <c r="G15" s="159"/>
    </row>
    <row r="16" spans="1:7" ht="15.75">
      <c r="A16" s="152">
        <v>3</v>
      </c>
      <c r="B16" s="157" t="str">
        <f>VLOOKUP($C16,Е_16,5,FALSE)</f>
        <v>ООО «Траст» г. Екатеринбург</v>
      </c>
      <c r="C16" s="41">
        <v>9</v>
      </c>
      <c r="D16" s="9" t="str">
        <f t="shared" si="0"/>
        <v>Игнашкин Павел</v>
      </c>
      <c r="E16" s="111">
        <f t="shared" si="1"/>
        <v>0.0061666666666666675</v>
      </c>
      <c r="F16" s="155">
        <f t="shared" si="2"/>
        <v>0.009680555555555557</v>
      </c>
      <c r="G16" s="158">
        <v>3</v>
      </c>
    </row>
    <row r="17" spans="1:7" ht="15.75">
      <c r="A17" s="153"/>
      <c r="B17" s="157" t="str">
        <f>VLOOKUP($C17,Е_16,2,FALSE)</f>
        <v>Юров Владимир</v>
      </c>
      <c r="C17" s="41">
        <v>10</v>
      </c>
      <c r="D17" s="9" t="str">
        <f t="shared" si="0"/>
        <v>Юров Владимир</v>
      </c>
      <c r="E17" s="111">
        <f t="shared" si="1"/>
        <v>0.003513888888888889</v>
      </c>
      <c r="F17" s="156"/>
      <c r="G17" s="159"/>
    </row>
    <row r="18" spans="1:7" ht="15.75">
      <c r="A18" s="152">
        <v>4</v>
      </c>
      <c r="B18" s="157" t="str">
        <f>VLOOKUP($C18,Е_16,5,FALSE)</f>
        <v>АО «Лорри» команда 2  г. Екатеринбург</v>
      </c>
      <c r="C18" s="41">
        <v>15</v>
      </c>
      <c r="D18" s="9" t="str">
        <f t="shared" si="0"/>
        <v>Медведев Олег</v>
      </c>
      <c r="E18" s="111">
        <f t="shared" si="1"/>
        <v>0.007394675925925926</v>
      </c>
      <c r="F18" s="155">
        <f t="shared" si="2"/>
        <v>0.010069444444444443</v>
      </c>
      <c r="G18" s="158">
        <v>4</v>
      </c>
    </row>
    <row r="19" spans="1:7" ht="15.75">
      <c r="A19" s="153"/>
      <c r="B19" s="157" t="str">
        <f>VLOOKUP($C19,Е_16,2,FALSE)</f>
        <v>Гатиятуллин Алексей</v>
      </c>
      <c r="C19" s="41">
        <v>17</v>
      </c>
      <c r="D19" s="9" t="str">
        <f t="shared" si="0"/>
        <v>Гатиятуллин Алексей</v>
      </c>
      <c r="E19" s="111">
        <f t="shared" si="1"/>
        <v>0.002674768518518518</v>
      </c>
      <c r="F19" s="156"/>
      <c r="G19" s="159"/>
    </row>
    <row r="20" spans="1:7" ht="15.75">
      <c r="A20" s="152">
        <v>5</v>
      </c>
      <c r="B20" s="157" t="str">
        <f>VLOOKUP($C20,Е_16,5,FALSE)</f>
        <v>ИП Боярченко В.И. г. Екатеринбург</v>
      </c>
      <c r="C20" s="41">
        <v>22</v>
      </c>
      <c r="D20" s="9" t="str">
        <f t="shared" si="0"/>
        <v>Рябов Михаил</v>
      </c>
      <c r="E20" s="111">
        <f t="shared" si="1"/>
        <v>0.006717592592592593</v>
      </c>
      <c r="F20" s="155">
        <f t="shared" si="2"/>
        <v>0.010863425925925926</v>
      </c>
      <c r="G20" s="158">
        <v>5</v>
      </c>
    </row>
    <row r="21" spans="1:7" ht="15.75">
      <c r="A21" s="153"/>
      <c r="B21" s="157" t="str">
        <f>VLOOKUP($C21,Е_16,2,FALSE)</f>
        <v>Наношкин Александр</v>
      </c>
      <c r="C21" s="41">
        <v>24</v>
      </c>
      <c r="D21" s="9" t="str">
        <f t="shared" si="0"/>
        <v>Наношкин Александр</v>
      </c>
      <c r="E21" s="111">
        <f t="shared" si="1"/>
        <v>0.004145833333333333</v>
      </c>
      <c r="F21" s="156"/>
      <c r="G21" s="159"/>
    </row>
    <row r="22" spans="1:7" ht="15.75">
      <c r="A22" s="152">
        <v>6</v>
      </c>
      <c r="B22" s="157" t="str">
        <f>VLOOKUP($C22,Е_16,5,FALSE)</f>
        <v>ООО «ЭКС Карготранссервис» г. Краснокамск</v>
      </c>
      <c r="C22" s="41">
        <v>19</v>
      </c>
      <c r="D22" s="9" t="str">
        <f t="shared" si="0"/>
        <v>Зеленин Валентин</v>
      </c>
      <c r="E22" s="111">
        <f t="shared" si="1"/>
        <v>0.0041875</v>
      </c>
      <c r="F22" s="155">
        <f t="shared" si="2"/>
        <v>0.012395833333333333</v>
      </c>
      <c r="G22" s="158">
        <v>6</v>
      </c>
    </row>
    <row r="23" spans="1:7" ht="15.75">
      <c r="A23" s="153"/>
      <c r="B23" s="157" t="str">
        <f>VLOOKUP($C23,Е_16,2,FALSE)</f>
        <v>Гладких Александр</v>
      </c>
      <c r="C23" s="41">
        <v>21</v>
      </c>
      <c r="D23" s="9" t="str">
        <f t="shared" si="0"/>
        <v>Гладких Александр</v>
      </c>
      <c r="E23" s="111">
        <f t="shared" si="1"/>
        <v>0.008208333333333333</v>
      </c>
      <c r="F23" s="156"/>
      <c r="G23" s="159"/>
    </row>
    <row r="24" spans="1:7" ht="15.75">
      <c r="A24" s="152">
        <v>7</v>
      </c>
      <c r="B24" s="157" t="str">
        <f>VLOOKUP($C24,Е_16,5,FALSE)</f>
        <v>АО «Автоколонна 1212» г. Екатеринбург</v>
      </c>
      <c r="C24" s="41">
        <v>12</v>
      </c>
      <c r="D24" s="9" t="str">
        <f t="shared" si="0"/>
        <v>Усольцев Валерий</v>
      </c>
      <c r="E24" s="111">
        <f t="shared" si="1"/>
        <v>0.005093749999999999</v>
      </c>
      <c r="F24" s="155">
        <f t="shared" si="2"/>
        <v>0.012975694444444444</v>
      </c>
      <c r="G24" s="158">
        <v>7</v>
      </c>
    </row>
    <row r="25" spans="1:7" ht="15.75">
      <c r="A25" s="153"/>
      <c r="B25" s="157" t="str">
        <f>VLOOKUP($C25,Е_16,2,FALSE)</f>
        <v>Щипачёв Вячеслав</v>
      </c>
      <c r="C25" s="41">
        <v>18</v>
      </c>
      <c r="D25" s="9" t="str">
        <f t="shared" si="0"/>
        <v>Щипачёв Вячеслав</v>
      </c>
      <c r="E25" s="111">
        <f t="shared" si="1"/>
        <v>0.007881944444444445</v>
      </c>
      <c r="F25" s="156"/>
      <c r="G25" s="159"/>
    </row>
    <row r="26" spans="1:7" ht="15.75">
      <c r="A26" s="152">
        <v>8</v>
      </c>
      <c r="B26" s="157" t="str">
        <f>VLOOKUP($C26,Е_16,5,FALSE)</f>
        <v>ИП Симаков Д.В. г. Екатеринбург</v>
      </c>
      <c r="C26" s="41">
        <v>13</v>
      </c>
      <c r="D26" s="9" t="str">
        <f t="shared" si="0"/>
        <v>Куваев Андрей</v>
      </c>
      <c r="E26" s="111">
        <f t="shared" si="1"/>
        <v>0.005623842592592593</v>
      </c>
      <c r="F26" s="155">
        <f t="shared" si="2"/>
        <v>0.013574074074074075</v>
      </c>
      <c r="G26" s="158">
        <v>8</v>
      </c>
    </row>
    <row r="27" spans="1:7" ht="15.75">
      <c r="A27" s="153"/>
      <c r="B27" s="157" t="str">
        <f>VLOOKUP($C27,Е_16,2,FALSE)</f>
        <v>Козлов Павел</v>
      </c>
      <c r="C27" s="41">
        <v>23</v>
      </c>
      <c r="D27" s="9" t="str">
        <f t="shared" si="0"/>
        <v>Козлов Павел</v>
      </c>
      <c r="E27" s="111">
        <f t="shared" si="1"/>
        <v>0.007950231481481482</v>
      </c>
      <c r="F27" s="156"/>
      <c r="G27" s="159"/>
    </row>
    <row r="28" spans="1:7" ht="15.75" customHeight="1">
      <c r="A28" s="174">
        <v>9</v>
      </c>
      <c r="B28" s="157" t="str">
        <f>VLOOKUP($C28,Е_16,5,FALSE)</f>
        <v>ООО «Аваком» г. Краснокамск</v>
      </c>
      <c r="C28" s="41">
        <v>7</v>
      </c>
      <c r="D28" s="9" t="str">
        <f t="shared" si="0"/>
        <v>Заякин Андрей</v>
      </c>
      <c r="E28" s="111">
        <f t="shared" si="1"/>
        <v>0.007469907407407408</v>
      </c>
      <c r="F28" s="155">
        <f t="shared" si="2"/>
        <v>0.01633333333333333</v>
      </c>
      <c r="G28" s="158">
        <v>9</v>
      </c>
    </row>
    <row r="29" spans="1:7" ht="15.75">
      <c r="A29" s="174"/>
      <c r="B29" s="157" t="str">
        <f>VLOOKUP($C29,Е_16,2,FALSE)</f>
        <v>Русинов Сергей</v>
      </c>
      <c r="C29" s="41">
        <v>11</v>
      </c>
      <c r="D29" s="9" t="str">
        <f t="shared" si="0"/>
        <v>Русинов Сергей</v>
      </c>
      <c r="E29" s="111">
        <f t="shared" si="1"/>
        <v>0.008863425925925926</v>
      </c>
      <c r="F29" s="156"/>
      <c r="G29" s="159"/>
    </row>
    <row r="31" ht="15.75">
      <c r="A31" s="49" t="s">
        <v>16</v>
      </c>
    </row>
    <row r="32" ht="15.75">
      <c r="A32" s="49" t="s">
        <v>10</v>
      </c>
    </row>
    <row r="33" ht="15.75">
      <c r="A33" s="49" t="s">
        <v>15</v>
      </c>
    </row>
    <row r="34" ht="15.75">
      <c r="A34" s="49" t="s">
        <v>9</v>
      </c>
    </row>
  </sheetData>
  <sheetProtection selectLockedCells="1" selectUnlockedCells="1"/>
  <mergeCells count="49">
    <mergeCell ref="F22:F23"/>
    <mergeCell ref="B14:B15"/>
    <mergeCell ref="G14:G15"/>
    <mergeCell ref="A12:A13"/>
    <mergeCell ref="B24:B25"/>
    <mergeCell ref="F24:F25"/>
    <mergeCell ref="B18:B19"/>
    <mergeCell ref="B20:B21"/>
    <mergeCell ref="B22:B23"/>
    <mergeCell ref="A22:A23"/>
    <mergeCell ref="F14:F15"/>
    <mergeCell ref="G18:G19"/>
    <mergeCell ref="G20:G21"/>
    <mergeCell ref="G22:G23"/>
    <mergeCell ref="G24:G25"/>
    <mergeCell ref="F18:F19"/>
    <mergeCell ref="A28:A29"/>
    <mergeCell ref="B28:B29"/>
    <mergeCell ref="G28:G29"/>
    <mergeCell ref="A24:A25"/>
    <mergeCell ref="F28:F29"/>
    <mergeCell ref="A26:A27"/>
    <mergeCell ref="B26:B27"/>
    <mergeCell ref="G26:G27"/>
    <mergeCell ref="F26:F27"/>
    <mergeCell ref="A1:G1"/>
    <mergeCell ref="A3:G3"/>
    <mergeCell ref="A4:G4"/>
    <mergeCell ref="A6:G6"/>
    <mergeCell ref="E10:F10"/>
    <mergeCell ref="D10:D11"/>
    <mergeCell ref="G10:G11"/>
    <mergeCell ref="A10:A11"/>
    <mergeCell ref="B10:B11"/>
    <mergeCell ref="C10:C11"/>
    <mergeCell ref="E7:G7"/>
    <mergeCell ref="E8:G8"/>
    <mergeCell ref="A14:A15"/>
    <mergeCell ref="A16:A17"/>
    <mergeCell ref="A18:A19"/>
    <mergeCell ref="A20:A21"/>
    <mergeCell ref="A2:G2"/>
    <mergeCell ref="F12:F13"/>
    <mergeCell ref="B16:B17"/>
    <mergeCell ref="G16:G17"/>
    <mergeCell ref="F16:F17"/>
    <mergeCell ref="B12:B13"/>
    <mergeCell ref="G12:G13"/>
    <mergeCell ref="F20:F21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Фанталов Максим Владимирович</cp:lastModifiedBy>
  <cp:lastPrinted>2016-08-18T11:28:13Z</cp:lastPrinted>
  <dcterms:created xsi:type="dcterms:W3CDTF">2010-03-18T17:24:56Z</dcterms:created>
  <dcterms:modified xsi:type="dcterms:W3CDTF">2016-08-24T12:22:20Z</dcterms:modified>
  <cp:category/>
  <cp:version/>
  <cp:contentType/>
  <cp:contentStatus/>
</cp:coreProperties>
</file>